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20bb05b2bc44bd9" /></Relationships>
</file>

<file path=xl/workbook.xml><?xml version="1.0" encoding="utf-8"?>
<x:workbook xmlns:x="http://schemas.openxmlformats.org/spreadsheetml/2006/main">
  <x:sheets>
    <x:sheet xmlns:r="http://schemas.openxmlformats.org/officeDocument/2006/relationships" name="推奨講座リスト" sheetId="1" r:id="Re801f2141d7949e7"/>
    <x:sheet xmlns:r="http://schemas.openxmlformats.org/officeDocument/2006/relationships" name="推奨講座リスト_横並び" sheetId="2" r:id="R937f26c81e3a40bb"/>
    <x:sheet xmlns:r="http://schemas.openxmlformats.org/officeDocument/2006/relationships" name="講座一覧" sheetId="3" r:id="R143813d1b77b4615"/>
  </x:sheets>
</x:workbook>
</file>

<file path=xl/sharedStrings.xml><?xml version="1.0" encoding="utf-8"?>
<x:sst xmlns:x="http://schemas.openxmlformats.org/spreadsheetml/2006/main"/>
</file>

<file path=xl/styles.xml><?xml version="1.0" encoding="utf-8"?>
<x:styleSheet xmlns:x="http://schemas.openxmlformats.org/spreadsheetml/2006/main">
  <x:fonts count="4">
    <x:font>
      <x:sz val="11"/>
      <x:name val="Carlito"/>
    </x:font>
    <x:font>
      <x:sz val="10"/>
      <x:name val="メイリオ"/>
    </x:font>
    <x:font>
      <x:b/>
      <x:sz val="10"/>
      <x:color rgb="FFFFFFFF"/>
      <x:name val="メイリオ"/>
    </x:font>
    <x:font>
      <x:b/>
      <x:sz val="10"/>
      <x:color rgb="FF17365D"/>
      <x:name val="メイリオ"/>
    </x:font>
  </x:fonts>
  <x:fills count="4">
    <x:fill>
      <x:patternFill patternType="none"/>
    </x:fill>
    <x:fill>
      <x:patternFill patternType="gray125"/>
    </x:fill>
    <x:fill>
      <x:patternFill patternType="solid">
        <x:fgColor rgb="FF17438F"/>
      </x:patternFill>
    </x:fill>
    <x:fill>
      <x:patternFill patternType="solid">
        <x:fgColor rgb="FFDDEBF7"/>
      </x:patternFill>
    </x:fill>
  </x:fills>
  <x:borders count="2">
    <x:border/>
    <x:border/>
  </x:borders>
  <x:cellStyleXfs count="1">
    <x:xf numFmtId="0" fontId="0" fillId="0" borderId="0"/>
  </x:cellStyleXfs>
  <x:cellXfs count="19">
    <x:xf numFmtId="0" fontId="0" fillId="0" borderId="0" xfId="0"/>
    <x:xf numFmtId="0" fontId="0" fillId="0" borderId="1" xfId="0" applyNumberFormat="1" applyFont="1" applyFill="1" applyBorder="1"/>
    <x:xf numFmtId="0" fontId="1" fillId="0" borderId="0" xfId="0" applyNumberFormat="1" applyFont="1" applyFill="1" applyBorder="1"/>
    <x:xf numFmtId="0" fontId="1" fillId="0" borderId="1" xfId="0" applyNumberFormat="1" applyFont="1" applyFill="1" applyBorder="1"/>
    <x:xf numFmtId="0" fontId="1" fillId="0" borderId="0" xfId="0" applyNumberFormat="1" applyFont="1" applyFill="1" applyBorder="1" applyAlignment="1">
      <x:alignment wrapText="1"/>
    </x:xf>
    <x:xf numFmtId="0" fontId="1" fillId="0" borderId="1" xfId="0" applyNumberFormat="1" applyFont="1" applyFill="1" applyBorder="1" applyAlignment="1">
      <x:alignment wrapText="1"/>
    </x:xf>
    <x:xf numFmtId="0" fontId="1" fillId="0" borderId="0" xfId="0" applyNumberFormat="1" applyFont="1" applyFill="1" applyBorder="1" applyAlignment="1">
      <x:alignment vertical="top" wrapText="1"/>
    </x:xf>
    <x:xf numFmtId="0" fontId="1" fillId="0" borderId="1" xfId="0" applyNumberFormat="1" applyFont="1" applyFill="1" applyBorder="1" applyAlignment="1">
      <x:alignment vertical="top" wrapText="1"/>
    </x:xf>
    <x:xf numFmtId="0" fontId="1" fillId="2" borderId="0" xfId="0" applyNumberFormat="1" applyFont="1" applyFill="1" applyBorder="1" applyAlignment="1">
      <x:alignment vertical="top" wrapText="1"/>
    </x:xf>
    <x:xf numFmtId="0" fontId="1" fillId="2" borderId="1" xfId="0" applyNumberFormat="1" applyFont="1" applyFill="1" applyBorder="1" applyAlignment="1">
      <x:alignment vertical="top" wrapText="1"/>
    </x:xf>
    <x:xf numFmtId="0" fontId="2" fillId="2" borderId="0" xfId="0" applyNumberFormat="1" applyFont="1" applyFill="1" applyBorder="1" applyAlignment="1">
      <x:alignment vertical="top" wrapText="1"/>
    </x:xf>
    <x:xf numFmtId="0" fontId="2" fillId="2" borderId="1" xfId="0" applyNumberFormat="1" applyFont="1" applyFill="1" applyBorder="1" applyAlignment="1">
      <x:alignment vertical="top" wrapText="1"/>
    </x:xf>
    <x:xf numFmtId="0" fontId="2" fillId="2" borderId="0" xfId="0" applyNumberFormat="1" applyFont="1" applyFill="1" applyBorder="1" applyAlignment="1">
      <x:alignment horizontal="center" vertical="top" wrapText="1"/>
    </x:xf>
    <x:xf numFmtId="0" fontId="2" fillId="2" borderId="1" xfId="0" applyNumberFormat="1" applyFont="1" applyFill="1" applyBorder="1" applyAlignment="1">
      <x:alignment horizontal="center" vertical="top" wrapText="1"/>
    </x:xf>
    <x:xf numFmtId="0" fontId="2" fillId="2" borderId="0" xfId="0" applyNumberFormat="1" applyFont="1" applyFill="1" applyBorder="1" applyAlignment="1">
      <x:alignment horizontal="center" vertical="center" wrapText="1"/>
    </x:xf>
    <x:xf numFmtId="0" fontId="2" fillId="2" borderId="1" xfId="0" applyNumberFormat="1" applyFont="1" applyFill="1" applyBorder="1" applyAlignment="1">
      <x:alignment horizontal="center" vertical="center" wrapText="1"/>
    </x:xf>
    <x:xf numFmtId="0" fontId="0" fillId="0" borderId="0" xfId="0" applyNumberFormat="1" applyFont="1" applyFill="1" applyBorder="1"/>
    <x:xf numFmtId="0" fontId="2" fillId="3" borderId="0" xfId="0" applyNumberFormat="1" applyFont="1" applyFill="1" applyBorder="1" applyAlignment="1">
      <x:alignment horizontal="center" vertical="center" wrapText="1"/>
    </x:xf>
    <x:xf numFmtId="0" fontId="3" fillId="3" borderId="0" xfId="0" applyNumberFormat="1" applyFont="1" applyFill="1" applyBorder="1" applyAlignment="1">
      <x:alignment horizontal="center" vertical="center"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627f0f40e9da4e8a" /><Relationship Type="http://schemas.openxmlformats.org/officeDocument/2006/relationships/theme" Target="/xl/theme/theme1.xml" Id="R6e4194ca1ed94268" /><Relationship Type="http://schemas.openxmlformats.org/officeDocument/2006/relationships/sharedStrings" Target="/xl/sharedStrings.xml" Id="R669232401e694a8e" /><Relationship Type="http://schemas.openxmlformats.org/officeDocument/2006/relationships/worksheet" Target="/xl/worksheets/sheet1.xml" Id="Re801f2141d7949e7" /><Relationship Type="http://schemas.openxmlformats.org/officeDocument/2006/relationships/worksheet" Target="/xl/worksheets/sheet2.xml" Id="R937f26c81e3a40bb" /><Relationship Type="http://schemas.openxmlformats.org/officeDocument/2006/relationships/worksheet" Target="/xl/worksheets/sheet3.xml" Id="R143813d1b77b4615"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FormatPr defaultRowHeight="15"/>
  <x:cols>
    <x:col min="1" max="1" width="24" hidden="0" customWidth="1"/>
    <x:col min="2" max="2" width="14" hidden="0" customWidth="1"/>
    <x:col min="3" max="3" width="34" hidden="0" customWidth="1"/>
    <x:col min="4" max="4" width="16" hidden="0" customWidth="1"/>
    <x:col min="5" max="5" width="12" hidden="0" customWidth="1"/>
    <x:col min="6" max="6" width="10" hidden="0" customWidth="1"/>
    <x:col min="7" max="7" width="42" hidden="0" customWidth="1"/>
    <x:col min="8" max="8" width="16" hidden="0" customWidth="1"/>
    <x:col min="9" max="9" width="36" hidden="0" customWidth="1"/>
    <x:col min="10" max="10" width="44" hidden="0" customWidth="1"/>
  </x:cols>
  <x:sheetData>
    <x:row r="1" ht="28" customHeight="1">
      <x:c r="A1" s="18" t="str">
        <x:v>カテゴリ</x:v>
      </x:c>
      <x:c r="B1" s="18" t="str">
        <x:v>対象</x:v>
      </x:c>
      <x:c r="C1" s="18" t="str">
        <x:v>学習内容</x:v>
      </x:c>
      <x:c r="D1" s="14" t="str">
        <x:v>Step</x:v>
      </x:c>
      <x:c r="E1" s="14" t="str">
        <x:v>種別</x:v>
      </x:c>
      <x:c r="F1" s="14" t="str">
        <x:v>レベル</x:v>
      </x:c>
      <x:c r="G1" s="14" t="str">
        <x:v>講座名</x:v>
      </x:c>
      <x:c r="H1" s="14" t="str">
        <x:v>状況・日程</x:v>
      </x:c>
      <x:c r="I1" s="14" t="str">
        <x:v>URL</x:v>
      </x:c>
      <x:c r="J1" s="14" t="str">
        <x:v>講座特徴</x:v>
      </x:c>
    </x:row>
    <x:row r="2" ht="42" customHeight="1">
      <x:c r="A2" s="6" t="str">
        <x:v>【初学者向け】共通パワエレ基礎</x:v>
      </x:c>
      <x:c r="B2" s="6" t="str">
        <x:v>初学者</x:v>
      </x:c>
      <x:c r="C2" s="6" t="str">
        <x:v>パワエレに必要な基礎技術を身に着ける</x:v>
      </x:c>
      <x:c r="D2" s="6" t="str">
        <x:v>Step1</x:v>
      </x:c>
      <x:c r="E2" s="6" t="str">
        <x:v>eラーニング</x:v>
      </x:c>
      <x:c r="F2" s="6" t="str">
        <x:v>入門</x:v>
      </x:c>
      <x:c r="G2" s="6" t="str">
        <x:v>リスキリング講座：オームの法則とキルヒホッフの法則／パワエレ入門</x:v>
      </x:c>
      <x:c r="H2" s="6" t="str">
        <x:v>受付中</x:v>
      </x:c>
      <x:c r="I2" s="6" t="e">
        <x:f>HYPERLINK("https://pwel.jp/ecourses/16","https://pwel.jp/ecourses/16")</x:f>
        <x:v>HYPERLINK is not implemented. linkLocation=https://pwel.jp/ecourses/16, friendlyName=https://pwel.jp/ecourses/16</x:v>
      </x:c>
      <x:c r="J2" s="6" t="str">
        <x:v>電気・回路の最初の基礎から、パワエレ入門まで学ぶeラーニング</x:v>
      </x:c>
    </x:row>
    <x:row r="3" ht="42" customHeight="1">
      <x:c r="A3" s="6"/>
      <x:c r="B3" s="6"/>
      <x:c r="C3" s="6"/>
      <x:c r="D3" s="6" t="str">
        <x:v>Step2</x:v>
      </x:c>
      <x:c r="E3" s="6" t="str">
        <x:v>eラーニング</x:v>
      </x:c>
      <x:c r="F3" s="6" t="str">
        <x:v>入門</x:v>
      </x:c>
      <x:c r="G3" s="6" t="str">
        <x:v>実験で学ぶ社会人のためのパワエレ技術（導入編）</x:v>
      </x:c>
      <x:c r="H3" s="6" t="str">
        <x:v>受付中</x:v>
      </x:c>
      <x:c r="I3" s="6" t="e">
        <x:f>HYPERLINK("https://pwel.jp/ecourses/9","https://pwel.jp/ecourses/9")</x:f>
        <x:v>HYPERLINK is not implemented. linkLocation=https://pwel.jp/ecourses/9, friendlyName=https://pwel.jp/ecourses/9</x:v>
      </x:c>
      <x:c r="J3" s="6" t="str">
        <x:v>実験とアニメーションで、数式を抑えてパワエレの全体像をつかむ講座</x:v>
      </x:c>
    </x:row>
    <x:row r="4" ht="42" customHeight="1">
      <x:c r="A4" s="6"/>
      <x:c r="B4" s="6"/>
      <x:c r="C4" s="6"/>
      <x:c r="D4" s="6" t="str">
        <x:v>Step3</x:v>
      </x:c>
      <x:c r="E4" s="6" t="str">
        <x:v>セミナー</x:v>
      </x:c>
      <x:c r="F4" s="6" t="str">
        <x:v>初級</x:v>
      </x:c>
      <x:c r="G4" s="6" t="str">
        <x:v>機械系技術者のためのパワエレ基礎養成講座</x:v>
      </x:c>
      <x:c r="H4" s="6" t="str">
        <x:v>2026/11/13</x:v>
      </x:c>
      <x:c r="I4" s="6" t="e">
        <x:f>HYPERLINK("https://pwel.jp/scourses/43","https://pwel.jp/scourses/43")</x:f>
        <x:v>HYPERLINK is not implemented. linkLocation=https://pwel.jp/scourses/43, friendlyName=https://pwel.jp/scourses/43</x:v>
      </x:c>
      <x:c r="J4" s="6" t="str">
        <x:v>機械系技術者向けに、パワエレ基礎を実務目線で学び直す講座</x:v>
      </x:c>
    </x:row>
    <x:row r="5" ht="42" customHeight="1">
      <x:c r="A5" s="6"/>
      <x:c r="B5" s="6"/>
      <x:c r="C5" s="6"/>
      <x:c r="D5" s="6" t="str">
        <x:v>Step4</x:v>
      </x:c>
      <x:c r="E5" s="6" t="str">
        <x:v>eラーニング</x:v>
      </x:c>
      <x:c r="F5" s="6" t="str">
        <x:v>初級</x:v>
      </x:c>
      <x:c r="G5" s="6" t="str">
        <x:v>実験で学ぶ社会人のためのパワエレ技術（基礎編）</x:v>
      </x:c>
      <x:c r="H5" s="6" t="str">
        <x:v>受付中</x:v>
      </x:c>
      <x:c r="I5" s="6" t="e">
        <x:f>HYPERLINK("https://pwel.jp/ecourses/13","https://pwel.jp/ecourses/13")</x:f>
        <x:v>HYPERLINK is not implemented. linkLocation=https://pwel.jp/ecourses/13, friendlyName=https://pwel.jp/ecourses/13</x:v>
      </x:c>
      <x:c r="J5" s="6" t="str">
        <x:v>導入編の次に、回路の基礎原理を実験で腹落ちさせる講座</x:v>
      </x:c>
    </x:row>
    <x:row r="6" ht="42" customHeight="1">
      <x:c r="A6" s="6"/>
      <x:c r="B6" s="6"/>
      <x:c r="C6" s="6"/>
      <x:c r="D6" s="6" t="str">
        <x:v>Step5</x:v>
      </x:c>
      <x:c r="E6" s="6" t="str">
        <x:v>セミナー</x:v>
      </x:c>
      <x:c r="F6" s="6" t="str">
        <x:v>初級</x:v>
      </x:c>
      <x:c r="G6" s="6" t="str">
        <x:v>基礎パワエレ回路の速習法～チョッパ回路の直感的攻略～</x:v>
      </x:c>
      <x:c r="H6" s="6" t="str">
        <x:v>2026/12/4</x:v>
      </x:c>
      <x:c r="I6" s="6" t="e">
        <x:f>HYPERLINK("https://pwel.jp/scourses/44","https://pwel.jp/scourses/44")</x:f>
        <x:v>HYPERLINK is not implemented. linkLocation=https://pwel.jp/scourses/44, friendlyName=https://pwel.jp/scourses/44</x:v>
      </x:c>
      <x:c r="J6" s="6" t="str">
        <x:v>数式に頼りすぎず、チョッパ回路を直感的に理解する講座</x:v>
      </x:c>
    </x:row>
    <x:row r="7" ht="42" customHeight="1">
      <x:c r="A7" s="6"/>
      <x:c r="B7" s="6"/>
      <x:c r="C7" s="6"/>
      <x:c r="D7" s="6" t="str">
        <x:v>Step6</x:v>
      </x:c>
      <x:c r="E7" s="6" t="str">
        <x:v>セミナー</x:v>
      </x:c>
      <x:c r="F7" s="6" t="str">
        <x:v>初級</x:v>
      </x:c>
      <x:c r="G7" s="6" t="str">
        <x:v>パワエレの試験環境整備と安全確保の考え方</x:v>
      </x:c>
      <x:c r="H7" s="6" t="str">
        <x:v>2026/11/16</x:v>
      </x:c>
      <x:c r="I7" s="6" t="e">
        <x:f>HYPERLINK("https://pwel.jp/scourses/86","https://pwel.jp/scourses/86")</x:f>
        <x:v>HYPERLINK is not implemented. linkLocation=https://pwel.jp/scourses/86, friendlyName=https://pwel.jp/scourses/86</x:v>
      </x:c>
      <x:c r="J7" s="6" t="str">
        <x:v>安全に試験を進めるための環境整備とリスク低減の考え方を学ぶ講座</x:v>
      </x:c>
    </x:row>
    <x:row r="8" ht="42" customHeight="1">
      <x:c r="A8" s="6"/>
      <x:c r="B8" s="6"/>
      <x:c r="C8" s="6"/>
      <x:c r="D8" s="6" t="str">
        <x:v>Step7</x:v>
      </x:c>
      <x:c r="E8" s="6" t="str">
        <x:v>eラーニング</x:v>
      </x:c>
      <x:c r="F8" s="6" t="str">
        <x:v>初級</x:v>
      </x:c>
      <x:c r="G8" s="6" t="str">
        <x:v>設計基礎技術講座・導入編</x:v>
      </x:c>
      <x:c r="H8" s="6" t="str">
        <x:v>受付中</x:v>
      </x:c>
      <x:c r="I8" s="6" t="e">
        <x:f>HYPERLINK("https://pwel.jp/ecourses/2","https://pwel.jp/ecourses/2")</x:f>
        <x:v>HYPERLINK is not implemented. linkLocation=https://pwel.jp/ecourses/2, friendlyName=https://pwel.jp/ecourses/2</x:v>
      </x:c>
      <x:c r="J8" s="6" t="str">
        <x:v>設計の前提となる電気・回路の基礎を固める講座</x:v>
      </x:c>
    </x:row>
    <x:row r="9" ht="42" customHeight="1">
      <x:c r="A9" s="6"/>
      <x:c r="B9" s="6"/>
      <x:c r="C9" s="6"/>
      <x:c r="D9" s="6" t="str">
        <x:v>Step8</x:v>
      </x:c>
      <x:c r="E9" s="6" t="str">
        <x:v>eラーニング</x:v>
      </x:c>
      <x:c r="F9" s="6" t="str">
        <x:v>初級</x:v>
      </x:c>
      <x:c r="G9" s="6" t="str">
        <x:v>基礎パワエレ回路の速習法</x:v>
      </x:c>
      <x:c r="H9" s="6" t="str">
        <x:v>受付中</x:v>
      </x:c>
      <x:c r="I9" s="6" t="e">
        <x:f>HYPERLINK("https://pwel.jp/ecourses/1","https://pwel.jp/ecourses/1")</x:f>
        <x:v>HYPERLINK is not implemented. linkLocation=https://pwel.jp/ecourses/1, friendlyName=https://pwel.jp/ecourses/1</x:v>
      </x:c>
      <x:c r="J9" s="6" t="str">
        <x:v>DC-DC回路の基本動作を直感的に学べる入門講座</x:v>
      </x:c>
    </x:row>
    <x:row r="10" ht="42" customHeight="1">
      <x:c r="A10" s="6"/>
      <x:c r="B10" s="6"/>
      <x:c r="C10" s="6"/>
      <x:c r="D10" s="6" t="str">
        <x:v>その他推奨講座</x:v>
      </x:c>
      <x:c r="E10" s="6" t="str">
        <x:v>セミナー</x:v>
      </x:c>
      <x:c r="F10" s="6" t="str">
        <x:v>初級</x:v>
      </x:c>
      <x:c r="G10" s="6" t="str">
        <x:v>開発者のためのインバータ入門講座</x:v>
      </x:c>
      <x:c r="H10" s="6" t="str">
        <x:v>2026/10/15</x:v>
      </x:c>
      <x:c r="I10" s="6" t="e">
        <x:f>HYPERLINK("https://pwel.jp/scourses/62","https://pwel.jp/scourses/62")</x:f>
        <x:v>HYPERLINK is not implemented. linkLocation=https://pwel.jp/scourses/62, friendlyName=https://pwel.jp/scourses/62</x:v>
      </x:c>
      <x:c r="J10" s="6" t="str">
        <x:v>インバータ未経験者向けに、役割と動作の基本を整理する講座</x:v>
      </x:c>
    </x:row>
    <x:row r="11" ht="42" customHeight="1">
      <x:c r="A11" s="6"/>
      <x:c r="B11" s="6"/>
      <x:c r="C11" s="6"/>
      <x:c r="D11" s="6" t="str">
        <x:v>その他推奨講座</x:v>
      </x:c>
      <x:c r="E11" s="6" t="str">
        <x:v>セミナー</x:v>
      </x:c>
      <x:c r="F11" s="6" t="str">
        <x:v>入門</x:v>
      </x:c>
      <x:c r="G11" s="6" t="str">
        <x:v>EV/HEVの特長から、パワエレ技術を理解する</x:v>
      </x:c>
      <x:c r="H11" s="6" t="str">
        <x:v>2026/10/30</x:v>
      </x:c>
      <x:c r="I11" s="6" t="e">
        <x:f>HYPERLINK("https://pwel.jp/scourses/53","https://pwel.jp/scourses/53")</x:f>
        <x:v>HYPERLINK is not implemented. linkLocation=https://pwel.jp/scourses/53, friendlyName=https://pwel.jp/scourses/53</x:v>
      </x:c>
      <x:c r="J11" s="6" t="str">
        <x:v>EV/HEVを切り口に、パワエレが使われる理由と要点を学ぶ講座</x:v>
      </x:c>
    </x:row>
    <x:row r="12" ht="42" customHeight="1">
      <x:c r="A12" s="6"/>
      <x:c r="B12" s="6"/>
      <x:c r="C12" s="6"/>
      <x:c r="D12" s="6" t="str">
        <x:v>その他推奨講座</x:v>
      </x:c>
      <x:c r="E12" s="6" t="str">
        <x:v>セミナー</x:v>
      </x:c>
      <x:c r="F12" s="6" t="str">
        <x:v>初級</x:v>
      </x:c>
      <x:c r="G12" s="6" t="str">
        <x:v>自動車の省エネ化を実現するモータとその制御技術の基礎</x:v>
      </x:c>
      <x:c r="H12" s="6" t="str">
        <x:v>2026/10/29</x:v>
      </x:c>
      <x:c r="I12" s="6" t="e">
        <x:f>HYPERLINK("https://pwel.jp/scourses/52","https://pwel.jp/scourses/52")</x:f>
        <x:v>HYPERLINK is not implemented. linkLocation=https://pwel.jp/scourses/52, friendlyName=https://pwel.jp/scourses/52</x:v>
      </x:c>
      <x:c r="J12" s="6" t="str">
        <x:v>省エネ化を支えるモータと制御の基礎を自動車目線で理解する講座</x:v>
      </x:c>
    </x:row>
    <x:row r="13" ht="42" customHeight="1">
      <x:c r="A13" s="6"/>
      <x:c r="B13" s="6"/>
      <x:c r="C13" s="6"/>
      <x:c r="D13" s="6" t="str">
        <x:v>その他推奨講座</x:v>
      </x:c>
      <x:c r="E13" s="6" t="str">
        <x:v>セミナー</x:v>
      </x:c>
      <x:c r="F13" s="6" t="str">
        <x:v>初級</x:v>
      </x:c>
      <x:c r="G13" s="6" t="str">
        <x:v>回路を理解して正しく測る計測技術～入門編～</x:v>
      </x:c>
      <x:c r="H13" s="6" t="str">
        <x:v>2027/1/21</x:v>
      </x:c>
      <x:c r="I13" s="6" t="e">
        <x:f>HYPERLINK("https://pwel.jp/scourses/42","https://pwel.jp/scourses/42")</x:f>
        <x:v>HYPERLINK is not implemented. linkLocation=https://pwel.jp/scourses/42, friendlyName=https://pwel.jp/scourses/42</x:v>
      </x:c>
      <x:c r="J13" s="6" t="str">
        <x:v>回路を理解しながら、正しい計測の基本を学ぶ入門講座</x:v>
      </x:c>
    </x:row>
    <x:row r="14" ht="42" customHeight="1">
      <x:c r="A14" s="6"/>
      <x:c r="B14" s="6"/>
      <x:c r="C14" s="6"/>
      <x:c r="D14" s="6" t="str">
        <x:v>その他推奨講座</x:v>
      </x:c>
      <x:c r="E14" s="6" t="str">
        <x:v>セミナー</x:v>
      </x:c>
      <x:c r="F14" s="6" t="str">
        <x:v>初級</x:v>
      </x:c>
      <x:c r="G14" s="6" t="str">
        <x:v>DC-DCコンバータの基礎～導入講座～（後編）</x:v>
      </x:c>
      <x:c r="H14" s="6" t="str">
        <x:v>2026/9/30</x:v>
      </x:c>
      <x:c r="I14" s="6" t="e">
        <x:f>HYPERLINK("https://pwel.jp/scourses/72","https://pwel.jp/scourses/72")</x:f>
        <x:v>HYPERLINK is not implemented. linkLocation=https://pwel.jp/scourses/72, friendlyName=https://pwel.jp/scourses/72</x:v>
      </x:c>
      <x:c r="J14" s="6" t="str">
        <x:v>前編の理解を踏まえ、DC-DCの基礎を後編で深める講座</x:v>
      </x:c>
    </x:row>
    <x:row r="15" ht="42" customHeight="1">
      <x:c r="A15" s="6"/>
      <x:c r="B15" s="6"/>
      <x:c r="C15" s="6"/>
      <x:c r="D15" s="6" t="str">
        <x:v>その他推奨講座</x:v>
      </x:c>
      <x:c r="E15" s="6" t="str">
        <x:v>セミナー</x:v>
      </x:c>
      <x:c r="F15" s="6" t="str">
        <x:v>中級</x:v>
      </x:c>
      <x:c r="G15" s="6" t="str">
        <x:v>ノイズ対策技術パワエレノイズの原因と対策</x:v>
      </x:c>
      <x:c r="H15" s="6" t="str">
        <x:v>2026/11/12</x:v>
      </x:c>
      <x:c r="I15" s="6" t="e">
        <x:f>HYPERLINK("https://pwel.jp/scourses/10","https://pwel.jp/scourses/10")</x:f>
        <x:v>HYPERLINK is not implemented. linkLocation=https://pwel.jp/scourses/10, friendlyName=https://pwel.jp/scourses/10</x:v>
      </x:c>
      <x:c r="J15" s="6" t="str">
        <x:v>パワエレノイズの発生原因と実務で使う対策を整理する講座</x:v>
      </x:c>
    </x:row>
    <x:row r="16" ht="42" customHeight="1">
      <x:c r="A16" s="6"/>
      <x:c r="B16" s="6"/>
      <x:c r="C16" s="6"/>
      <x:c r="D16" s="6" t="str">
        <x:v>その他推奨講座</x:v>
      </x:c>
      <x:c r="E16" s="6" t="str">
        <x:v>セミナー</x:v>
      </x:c>
      <x:c r="F16" s="6" t="str">
        <x:v>初級</x:v>
      </x:c>
      <x:c r="G16" s="6" t="str">
        <x:v>PID制御設計１：制御対象の数式モデルと応答解析手法（過渡応答、周波数応答）</x:v>
      </x:c>
      <x:c r="H16" s="6" t="str">
        <x:v>2027/2/1</x:v>
      </x:c>
      <x:c r="I16" s="6" t="e">
        <x:f>HYPERLINK("https://pwel.jp/scourses/54","https://pwel.jp/scourses/54")</x:f>
        <x:v>HYPERLINK is not implemented. linkLocation=https://pwel.jp/scourses/54, friendlyName=https://pwel.jp/scourses/54</x:v>
      </x:c>
      <x:c r="J16" s="6" t="str">
        <x:v>過渡応答と周波数応答から、PID設計の土台をつくる講座</x:v>
      </x:c>
    </x:row>
    <x:row r="17" ht="42" customHeight="1">
      <x:c r="A17" s="6"/>
      <x:c r="B17" s="6"/>
      <x:c r="C17" s="6"/>
      <x:c r="D17" s="6" t="str">
        <x:v>その他推奨講座</x:v>
      </x:c>
      <x:c r="E17" s="6" t="str">
        <x:v>セミナー</x:v>
      </x:c>
      <x:c r="F17" s="6" t="str">
        <x:v>初級</x:v>
      </x:c>
      <x:c r="G17" s="6" t="str">
        <x:v>DC-DCコンバータの基礎～導入講座～（前編）</x:v>
      </x:c>
      <x:c r="H17" s="6" t="str">
        <x:v>2026/9/15</x:v>
      </x:c>
      <x:c r="I17" s="6" t="e">
        <x:f>HYPERLINK("https://pwel.jp/scourses/74","https://pwel.jp/scourses/74")</x:f>
        <x:v>HYPERLINK is not implemented. linkLocation=https://pwel.jp/scourses/74, friendlyName=https://pwel.jp/scourses/74</x:v>
      </x:c>
      <x:c r="J17" s="6" t="str">
        <x:v>DC-DCコンバータの基本動作を前編で押さえる導入講座</x:v>
      </x:c>
    </x:row>
    <x:row r="18" ht="42" customHeight="1">
      <x:c r="A18" s="6" t="str">
        <x:v>回路/基板全般</x:v>
      </x:c>
      <x:c r="B18" s="6" t="str">
        <x:v>初学者</x:v>
      </x:c>
      <x:c r="C18" s="6" t="str">
        <x:v>電気電子回路の読解に必要な基礎知識を習得する</x:v>
      </x:c>
      <x:c r="D18" s="6" t="str">
        <x:v>Step1</x:v>
      </x:c>
      <x:c r="E18" s="6" t="str">
        <x:v>eラーニング</x:v>
      </x:c>
      <x:c r="F18" s="6" t="str">
        <x:v>入門</x:v>
      </x:c>
      <x:c r="G18" s="6" t="str">
        <x:v>実験で学ぶ社会人のためのパワエレ技術（導入編）</x:v>
      </x:c>
      <x:c r="H18" s="6" t="str">
        <x:v>受付中</x:v>
      </x:c>
      <x:c r="I18" s="6" t="e">
        <x:f>HYPERLINK("https://pwel.jp/ecourses/9","https://pwel.jp/ecourses/9")</x:f>
        <x:v>HYPERLINK is not implemented. linkLocation=https://pwel.jp/ecourses/9, friendlyName=https://pwel.jp/ecourses/9</x:v>
      </x:c>
      <x:c r="J18" s="6" t="str">
        <x:v>実験とアニメーションで、数式を抑えてパワエレの全体像をつかむ講座</x:v>
      </x:c>
    </x:row>
    <x:row r="19" ht="42" customHeight="1">
      <x:c r="A19" s="6"/>
      <x:c r="B19" s="6"/>
      <x:c r="C19" s="6"/>
      <x:c r="D19" s="6" t="str">
        <x:v>Step2</x:v>
      </x:c>
      <x:c r="E19" s="6" t="str">
        <x:v>セミナー</x:v>
      </x:c>
      <x:c r="F19" s="6" t="str">
        <x:v>入門</x:v>
      </x:c>
      <x:c r="G19" s="6" t="str">
        <x:v>電気工学入門機械系・情報系技術者のための電気入門講座</x:v>
      </x:c>
      <x:c r="H19" s="6" t="str">
        <x:v>2026/10/8</x:v>
      </x:c>
      <x:c r="I19" s="6" t="e">
        <x:f>HYPERLINK("https://pwel.jp/scourses/1","https://pwel.jp/scourses/1")</x:f>
        <x:v>HYPERLINK is not implemented. linkLocation=https://pwel.jp/scourses/1, friendlyName=https://pwel.jp/scourses/1</x:v>
      </x:c>
      <x:c r="J19" s="6" t="str">
        <x:v>電気が苦手でも、電圧・電流・回路の基礎から学び直せる講座</x:v>
      </x:c>
    </x:row>
    <x:row r="20" ht="42" customHeight="1">
      <x:c r="A20" s="6"/>
      <x:c r="B20" s="6"/>
      <x:c r="C20" s="6"/>
      <x:c r="D20" s="6" t="str">
        <x:v>Step3</x:v>
      </x:c>
      <x:c r="E20" s="6" t="str">
        <x:v>セミナー</x:v>
      </x:c>
      <x:c r="F20" s="6" t="str">
        <x:v>初級</x:v>
      </x:c>
      <x:c r="G20" s="6" t="str">
        <x:v>機械系技術者のためのパワエレ基礎養成講座</x:v>
      </x:c>
      <x:c r="H20" s="6" t="str">
        <x:v>2026/11/13</x:v>
      </x:c>
      <x:c r="I20" s="6" t="e">
        <x:f>HYPERLINK("https://pwel.jp/scourses/43","https://pwel.jp/scourses/43")</x:f>
        <x:v>HYPERLINK is not implemented. linkLocation=https://pwel.jp/scourses/43, friendlyName=https://pwel.jp/scourses/43</x:v>
      </x:c>
      <x:c r="J20" s="6" t="str">
        <x:v>機械系技術者向けに、パワエレ基礎を実務目線で学び直す講座</x:v>
      </x:c>
    </x:row>
    <x:row r="21" ht="42" customHeight="1">
      <x:c r="A21" s="6"/>
      <x:c r="B21" s="6"/>
      <x:c r="C21" s="6"/>
      <x:c r="D21" s="6" t="str">
        <x:v>Step4</x:v>
      </x:c>
      <x:c r="E21" s="6" t="str">
        <x:v>セミナー</x:v>
      </x:c>
      <x:c r="F21" s="6" t="str">
        <x:v>初級</x:v>
      </x:c>
      <x:c r="G21" s="6" t="str">
        <x:v>基礎パワエレ回路の速習法～チョッパ回路の直感的攻略～</x:v>
      </x:c>
      <x:c r="H21" s="6" t="str">
        <x:v>2026/12/4</x:v>
      </x:c>
      <x:c r="I21" s="6" t="e">
        <x:f>HYPERLINK("https://pwel.jp/scourses/44","https://pwel.jp/scourses/44")</x:f>
        <x:v>HYPERLINK is not implemented. linkLocation=https://pwel.jp/scourses/44, friendlyName=https://pwel.jp/scourses/44</x:v>
      </x:c>
      <x:c r="J21" s="6" t="str">
        <x:v>数式に頼りすぎず、チョッパ回路を直感的に理解する講座</x:v>
      </x:c>
    </x:row>
    <x:row r="22" ht="42" customHeight="1">
      <x:c r="A22" s="6"/>
      <x:c r="B22" s="6"/>
      <x:c r="C22" s="6"/>
      <x:c r="D22" s="6" t="str">
        <x:v>Step5</x:v>
      </x:c>
      <x:c r="E22" s="6" t="str">
        <x:v>eラーニング</x:v>
      </x:c>
      <x:c r="F22" s="6" t="str">
        <x:v>中級</x:v>
      </x:c>
      <x:c r="G22" s="6" t="str">
        <x:v>高専の教師が教える、パワーエレクトロニクス入門講座</x:v>
      </x:c>
      <x:c r="H22" s="6" t="str">
        <x:v>受付中</x:v>
      </x:c>
      <x:c r="I22" s="6" t="e">
        <x:f>HYPERLINK("https://pwel.jp/ecourses/10","https://pwel.jp/ecourses/10")</x:f>
        <x:v>HYPERLINK is not implemented. linkLocation=https://pwel.jp/ecourses/10, friendlyName=https://pwel.jp/ecourses/10</x:v>
      </x:c>
      <x:c r="J22" s="6" t="str">
        <x:v>高専流のわかりやすい解説で、パワエレ入門を体系的に学ぶ講座</x:v>
      </x:c>
    </x:row>
    <x:row r="23" ht="42" customHeight="1">
      <x:c r="A23" s="6"/>
      <x:c r="B23" s="6"/>
      <x:c r="C23" s="6"/>
      <x:c r="D23" s="6" t="str">
        <x:v>Step6</x:v>
      </x:c>
      <x:c r="E23" s="6" t="str">
        <x:v>eラーニング</x:v>
      </x:c>
      <x:c r="F23" s="6" t="str">
        <x:v>初級</x:v>
      </x:c>
      <x:c r="G23" s="6" t="str">
        <x:v>実験で学ぶ社会人のためのパワエレ技術（基礎編）</x:v>
      </x:c>
      <x:c r="H23" s="6" t="str">
        <x:v>受付中</x:v>
      </x:c>
      <x:c r="I23" s="6" t="e">
        <x:f>HYPERLINK("https://pwel.jp/ecourses/13","https://pwel.jp/ecourses/13")</x:f>
        <x:v>HYPERLINK is not implemented. linkLocation=https://pwel.jp/ecourses/13, friendlyName=https://pwel.jp/ecourses/13</x:v>
      </x:c>
      <x:c r="J23" s="6" t="str">
        <x:v>導入編の次に、回路の基礎原理を実験で腹落ちさせる講座</x:v>
      </x:c>
    </x:row>
    <x:row r="24" ht="42" customHeight="1">
      <x:c r="A24" s="6"/>
      <x:c r="B24" s="6"/>
      <x:c r="C24" s="6"/>
      <x:c r="D24" s="6" t="str">
        <x:v>Step7</x:v>
      </x:c>
      <x:c r="E24" s="6" t="str">
        <x:v>セミナー</x:v>
      </x:c>
      <x:c r="F24" s="6" t="str">
        <x:v>初級</x:v>
      </x:c>
      <x:c r="G24" s="6" t="str">
        <x:v>DC-DCコンバータの基礎～導入講座～（前編）</x:v>
      </x:c>
      <x:c r="H24" s="6" t="str">
        <x:v>2026/9/15</x:v>
      </x:c>
      <x:c r="I24" s="6" t="e">
        <x:f>HYPERLINK("https://pwel.jp/scourses/74","https://pwel.jp/scourses/74")</x:f>
        <x:v>HYPERLINK is not implemented. linkLocation=https://pwel.jp/scourses/74, friendlyName=https://pwel.jp/scourses/74</x:v>
      </x:c>
      <x:c r="J24" s="6" t="str">
        <x:v>DC-DCコンバータの基本動作を前編で押さえる導入講座</x:v>
      </x:c>
    </x:row>
    <x:row r="25" ht="42" customHeight="1">
      <x:c r="A25" s="6"/>
      <x:c r="B25" s="6"/>
      <x:c r="C25" s="6"/>
      <x:c r="D25" s="6" t="str">
        <x:v>Step8</x:v>
      </x:c>
      <x:c r="E25" s="6" t="str">
        <x:v>セミナー</x:v>
      </x:c>
      <x:c r="F25" s="6" t="str">
        <x:v>初級</x:v>
      </x:c>
      <x:c r="G25" s="6" t="str">
        <x:v>パワエレの試験環境整備と安全確保の考え方</x:v>
      </x:c>
      <x:c r="H25" s="6" t="str">
        <x:v>2026/11/16</x:v>
      </x:c>
      <x:c r="I25" s="6" t="e">
        <x:f>HYPERLINK("https://pwel.jp/scourses/86","https://pwel.jp/scourses/86")</x:f>
        <x:v>HYPERLINK is not implemented. linkLocation=https://pwel.jp/scourses/86, friendlyName=https://pwel.jp/scourses/86</x:v>
      </x:c>
      <x:c r="J25" s="6" t="str">
        <x:v>安全に試験を進めるための環境整備とリスク低減の考え方を学ぶ講座</x:v>
      </x:c>
    </x:row>
    <x:row r="26" ht="42" customHeight="1">
      <x:c r="A26" s="6"/>
      <x:c r="B26" s="6"/>
      <x:c r="C26" s="6"/>
      <x:c r="D26" s="6" t="str">
        <x:v>その他推奨講座</x:v>
      </x:c>
      <x:c r="E26" s="6" t="str">
        <x:v>セミナー</x:v>
      </x:c>
      <x:c r="F26" s="6" t="str">
        <x:v>中級</x:v>
      </x:c>
      <x:c r="G26" s="6" t="str">
        <x:v>基礎パワエレ制御の速習法～伝達関数・ボード線図・状態平均化を極める～</x:v>
      </x:c>
      <x:c r="H26" s="6" t="str">
        <x:v>2026/9/25</x:v>
      </x:c>
      <x:c r="I26" s="6" t="e">
        <x:f>HYPERLINK("https://pwel.jp/scourses/45","https://pwel.jp/scourses/45")</x:f>
        <x:v>HYPERLINK is not implemented. linkLocation=https://pwel.jp/scourses/45, friendlyName=https://pwel.jp/scourses/45</x:v>
      </x:c>
      <x:c r="J26" s="6" t="str">
        <x:v>伝達関数・ボード線図・状態平均化を制御設計に結びつける講座</x:v>
      </x:c>
    </x:row>
    <x:row r="27" ht="42" customHeight="1">
      <x:c r="A27" s="6"/>
      <x:c r="B27" s="6"/>
      <x:c r="C27" s="6"/>
      <x:c r="D27" s="6" t="str">
        <x:v>その他推奨講座</x:v>
      </x:c>
      <x:c r="E27" s="6" t="str">
        <x:v>セミナー</x:v>
      </x:c>
      <x:c r="F27" s="6" t="str">
        <x:v>初級</x:v>
      </x:c>
      <x:c r="G27" s="6" t="str">
        <x:v>開発者のためのインバータ入門講座</x:v>
      </x:c>
      <x:c r="H27" s="6" t="str">
        <x:v>2026/10/15</x:v>
      </x:c>
      <x:c r="I27" s="6" t="e">
        <x:f>HYPERLINK("https://pwel.jp/scourses/62","https://pwel.jp/scourses/62")</x:f>
        <x:v>HYPERLINK is not implemented. linkLocation=https://pwel.jp/scourses/62, friendlyName=https://pwel.jp/scourses/62</x:v>
      </x:c>
      <x:c r="J27" s="6" t="str">
        <x:v>インバータ未経験者向けに、役割と動作の基本を整理する講座</x:v>
      </x:c>
    </x:row>
    <x:row r="28" ht="42" customHeight="1">
      <x:c r="A28" s="6"/>
      <x:c r="B28" s="6"/>
      <x:c r="C28" s="6"/>
      <x:c r="D28" s="6" t="str">
        <x:v>その他推奨講座</x:v>
      </x:c>
      <x:c r="E28" s="6" t="str">
        <x:v>セミナー</x:v>
      </x:c>
      <x:c r="F28" s="6" t="str">
        <x:v>初級</x:v>
      </x:c>
      <x:c r="G28" s="6" t="str">
        <x:v>DC-DCコンバータの基礎～導入講座～（後編）</x:v>
      </x:c>
      <x:c r="H28" s="6" t="str">
        <x:v>2026/9/30</x:v>
      </x:c>
      <x:c r="I28" s="6" t="e">
        <x:f>HYPERLINK("https://pwel.jp/scourses/72","https://pwel.jp/scourses/72")</x:f>
        <x:v>HYPERLINK is not implemented. linkLocation=https://pwel.jp/scourses/72, friendlyName=https://pwel.jp/scourses/72</x:v>
      </x:c>
      <x:c r="J28" s="6" t="str">
        <x:v>前編の理解を踏まえ、DC-DCの基礎を後編で深める講座</x:v>
      </x:c>
    </x:row>
    <x:row r="29" ht="42" customHeight="1">
      <x:c r="A29" s="6"/>
      <x:c r="B29" s="6"/>
      <x:c r="C29" s="6"/>
      <x:c r="D29" s="6" t="str">
        <x:v>その他推奨講座</x:v>
      </x:c>
      <x:c r="E29" s="6" t="str">
        <x:v>セミナー</x:v>
      </x:c>
      <x:c r="F29" s="6" t="str">
        <x:v>中級</x:v>
      </x:c>
      <x:c r="G29" s="6" t="str">
        <x:v>応用パワエレ制御の速習法～電圧・電流二重ループフィードバックの勘所～</x:v>
      </x:c>
      <x:c r="H29" s="6" t="str">
        <x:v>2026/10/9</x:v>
      </x:c>
      <x:c r="I29" s="6" t="e">
        <x:f>HYPERLINK("https://pwel.jp/scourses/46","https://pwel.jp/scourses/46")</x:f>
        <x:v>HYPERLINK is not implemented. linkLocation=https://pwel.jp/scourses/46, friendlyName=https://pwel.jp/scourses/46</x:v>
      </x:c>
      <x:c r="J29" s="6" t="str">
        <x:v>電圧・電流二重ループ制御の勘所を実践寄りに学ぶ講座</x:v>
      </x:c>
    </x:row>
    <x:row r="30" ht="42" customHeight="1">
      <x:c r="A30" s="6"/>
      <x:c r="B30" s="6"/>
      <x:c r="C30" s="6"/>
      <x:c r="D30" s="6" t="str">
        <x:v>その他推奨講座</x:v>
      </x:c>
      <x:c r="E30" s="6" t="str">
        <x:v>セミナー</x:v>
      </x:c>
      <x:c r="F30" s="6" t="str">
        <x:v>初級</x:v>
      </x:c>
      <x:c r="G30" s="6" t="str">
        <x:v>PID制御設計１：制御対象の数式モデルと応答解析手法（過渡応答、周波数応答）</x:v>
      </x:c>
      <x:c r="H30" s="6" t="str">
        <x:v>2027/2/1</x:v>
      </x:c>
      <x:c r="I30" s="6" t="e">
        <x:f>HYPERLINK("https://pwel.jp/scourses/54","https://pwel.jp/scourses/54")</x:f>
        <x:v>HYPERLINK is not implemented. linkLocation=https://pwel.jp/scourses/54, friendlyName=https://pwel.jp/scourses/54</x:v>
      </x:c>
      <x:c r="J30" s="6" t="str">
        <x:v>過渡応答と周波数応答から、PID設計の土台をつくる講座</x:v>
      </x:c>
    </x:row>
    <x:row r="31" ht="42" customHeight="1">
      <x:c r="A31" s="6" t="str">
        <x:v>回路/基板全般</x:v>
      </x:c>
      <x:c r="B31" s="6" t="str">
        <x:v>実務経験者</x:v>
      </x:c>
      <x:c r="C31" s="6" t="str">
        <x:v>回路基板を扱う上での注意点や配線・レイアウト設計法を習得する</x:v>
      </x:c>
      <x:c r="D31" s="6" t="str">
        <x:v>Step1</x:v>
      </x:c>
      <x:c r="E31" s="6" t="str">
        <x:v>セミナー</x:v>
      </x:c>
      <x:c r="F31" s="6" t="str">
        <x:v>初級</x:v>
      </x:c>
      <x:c r="G31" s="6" t="str">
        <x:v>基礎パワエレ回路の速習法～チョッパ回路の直感的攻略～</x:v>
      </x:c>
      <x:c r="H31" s="6" t="str">
        <x:v>2026/12/4</x:v>
      </x:c>
      <x:c r="I31" s="6" t="e">
        <x:f>HYPERLINK("https://pwel.jp/scourses/44","https://pwel.jp/scourses/44")</x:f>
        <x:v>HYPERLINK is not implemented. linkLocation=https://pwel.jp/scourses/44, friendlyName=https://pwel.jp/scourses/44</x:v>
      </x:c>
      <x:c r="J31" s="6" t="str">
        <x:v>数式に頼りすぎず、チョッパ回路を直感的に理解する講座</x:v>
      </x:c>
    </x:row>
    <x:row r="32" ht="42" customHeight="1">
      <x:c r="A32" s="6"/>
      <x:c r="B32" s="6"/>
      <x:c r="C32" s="6"/>
      <x:c r="D32" s="6" t="str">
        <x:v>Step2</x:v>
      </x:c>
      <x:c r="E32" s="6" t="str">
        <x:v>セミナー</x:v>
      </x:c>
      <x:c r="F32" s="6" t="str">
        <x:v>専門</x:v>
      </x:c>
      <x:c r="G32" s="6" t="str">
        <x:v>ノイズを出さない！誤動作させない！スイッチング電源 基板設計の基本作法と考え方</x:v>
      </x:c>
      <x:c r="H32" s="6" t="str">
        <x:v>日程調整中</x:v>
      </x:c>
      <x:c r="I32" s="6" t="e">
        <x:f>HYPERLINK("https://pwel.jp/scourses/34","https://pwel.jp/scourses/34")</x:f>
        <x:v>HYPERLINK is not implemented. linkLocation=https://pwel.jp/scourses/34, friendlyName=https://pwel.jp/scourses/34</x:v>
      </x:c>
      <x:c r="J32" s="6" t="str">
        <x:v>ノイズを出さない基板設計の基本作法と配線の考え方を学ぶ講座</x:v>
      </x:c>
    </x:row>
    <x:row r="33" ht="42" customHeight="1">
      <x:c r="A33" s="6"/>
      <x:c r="B33" s="6"/>
      <x:c r="C33" s="6"/>
      <x:c r="D33" s="6" t="str">
        <x:v>Step3</x:v>
      </x:c>
      <x:c r="E33" s="6" t="str">
        <x:v>セミナー</x:v>
      </x:c>
      <x:c r="F33" s="6" t="str">
        <x:v>中級</x:v>
      </x:c>
      <x:c r="G33" s="6" t="str">
        <x:v>ノイズ対策技術パワエレノイズの原因と対策</x:v>
      </x:c>
      <x:c r="H33" s="6" t="str">
        <x:v>2026/11/12</x:v>
      </x:c>
      <x:c r="I33" s="6" t="e">
        <x:f>HYPERLINK("https://pwel.jp/scourses/10","https://pwel.jp/scourses/10")</x:f>
        <x:v>HYPERLINK is not implemented. linkLocation=https://pwel.jp/scourses/10, friendlyName=https://pwel.jp/scourses/10</x:v>
      </x:c>
      <x:c r="J33" s="6" t="str">
        <x:v>パワエレノイズの発生原因と実務で使う対策を整理する講座</x:v>
      </x:c>
    </x:row>
    <x:row r="34" ht="42" customHeight="1">
      <x:c r="A34" s="6"/>
      <x:c r="B34" s="6"/>
      <x:c r="C34" s="6"/>
      <x:c r="D34" s="6" t="str">
        <x:v>Step4</x:v>
      </x:c>
      <x:c r="E34" s="6" t="str">
        <x:v>セミナー</x:v>
      </x:c>
      <x:c r="F34" s="6" t="str">
        <x:v>専門</x:v>
      </x:c>
      <x:c r="G34" s="6" t="str">
        <x:v>パワーエレクトロニクス機器における電磁ノイズ対策の考え方</x:v>
      </x:c>
      <x:c r="H34" s="6" t="str">
        <x:v>2027/2/4</x:v>
      </x:c>
      <x:c r="I34" s="6" t="e">
        <x:f>HYPERLINK("https://pwel.jp/scourses/38","https://pwel.jp/scourses/38")</x:f>
        <x:v>HYPERLINK is not implemented. linkLocation=https://pwel.jp/scourses/38, friendlyName=https://pwel.jp/scourses/38</x:v>
      </x:c>
      <x:c r="J34" s="6" t="str">
        <x:v>電磁ノイズ対策を機器全体の視点で捉える講座</x:v>
      </x:c>
    </x:row>
    <x:row r="35" ht="42" customHeight="1">
      <x:c r="A35" s="6"/>
      <x:c r="B35" s="6"/>
      <x:c r="C35" s="6"/>
      <x:c r="D35" s="6" t="str">
        <x:v>Step5</x:v>
      </x:c>
      <x:c r="E35" s="6" t="str">
        <x:v>eラーニング</x:v>
      </x:c>
      <x:c r="F35" s="6" t="str">
        <x:v>初級</x:v>
      </x:c>
      <x:c r="G35" s="6" t="str">
        <x:v>設計基礎技術講座・導入編</x:v>
      </x:c>
      <x:c r="H35" s="6" t="str">
        <x:v>受付中</x:v>
      </x:c>
      <x:c r="I35" s="6" t="e">
        <x:f>HYPERLINK("https://pwel.jp/ecourses/2","https://pwel.jp/ecourses/2")</x:f>
        <x:v>HYPERLINK is not implemented. linkLocation=https://pwel.jp/ecourses/2, friendlyName=https://pwel.jp/ecourses/2</x:v>
      </x:c>
      <x:c r="J35" s="6" t="str">
        <x:v>設計の前提となる電気・回路の基礎を固める講座</x:v>
      </x:c>
    </x:row>
    <x:row r="36" ht="42" customHeight="1">
      <x:c r="A36" s="6"/>
      <x:c r="B36" s="6"/>
      <x:c r="C36" s="6"/>
      <x:c r="D36" s="6" t="str">
        <x:v>Step6</x:v>
      </x:c>
      <x:c r="E36" s="6" t="str">
        <x:v>eラーニング</x:v>
      </x:c>
      <x:c r="F36" s="6" t="str">
        <x:v>専門</x:v>
      </x:c>
      <x:c r="G36" s="6" t="str">
        <x:v>設計基礎技術講座・設計編</x:v>
      </x:c>
      <x:c r="H36" s="6" t="str">
        <x:v>受付中</x:v>
      </x:c>
      <x:c r="I36" s="6" t="e">
        <x:f>HYPERLINK("https://pwel.jp/ecourses/3","https://pwel.jp/ecourses/3")</x:f>
        <x:v>HYPERLINK is not implemented. linkLocation=https://pwel.jp/ecourses/3, friendlyName=https://pwel.jp/ecourses/3</x:v>
      </x:c>
      <x:c r="J36" s="6" t="str">
        <x:v>回路・部品配置・設計判断まで踏み込む設計実践編</x:v>
      </x:c>
    </x:row>
    <x:row r="37" ht="42" customHeight="1">
      <x:c r="A37" s="6"/>
      <x:c r="B37" s="6"/>
      <x:c r="C37" s="6"/>
      <x:c r="D37" s="6" t="str">
        <x:v>その他推奨講座</x:v>
      </x:c>
      <x:c r="E37" s="6" t="str">
        <x:v>セミナー</x:v>
      </x:c>
      <x:c r="F37" s="6" t="str">
        <x:v>中級</x:v>
      </x:c>
      <x:c r="G37" s="6" t="str">
        <x:v>基礎パワエレ制御の速習法～伝達関数・ボード線図・状態平均化を極める～</x:v>
      </x:c>
      <x:c r="H37" s="6" t="str">
        <x:v>2026/9/25</x:v>
      </x:c>
      <x:c r="I37" s="6" t="e">
        <x:f>HYPERLINK("https://pwel.jp/scourses/45","https://pwel.jp/scourses/45")</x:f>
        <x:v>HYPERLINK is not implemented. linkLocation=https://pwel.jp/scourses/45, friendlyName=https://pwel.jp/scourses/45</x:v>
      </x:c>
      <x:c r="J37" s="6" t="str">
        <x:v>伝達関数・ボード線図・状態平均化を制御設計に結びつける講座</x:v>
      </x:c>
    </x:row>
    <x:row r="38" ht="42" customHeight="1">
      <x:c r="A38" s="6"/>
      <x:c r="B38" s="6"/>
      <x:c r="C38" s="6"/>
      <x:c r="D38" s="6" t="str">
        <x:v>その他推奨講座</x:v>
      </x:c>
      <x:c r="E38" s="6" t="str">
        <x:v>セミナー</x:v>
      </x:c>
      <x:c r="F38" s="6" t="str">
        <x:v>専門</x:v>
      </x:c>
      <x:c r="G38" s="6" t="str">
        <x:v>SiC/GaNのゲートドライブ技術と実際</x:v>
      </x:c>
      <x:c r="H38" s="6" t="str">
        <x:v>2026/11/19</x:v>
      </x:c>
      <x:c r="I38" s="6" t="e">
        <x:f>HYPERLINK("https://pwel.jp/scourses/69","https://pwel.jp/scourses/69")</x:f>
        <x:v>HYPERLINK is not implemented. linkLocation=https://pwel.jp/scourses/69, friendlyName=https://pwel.jp/scourses/69</x:v>
      </x:c>
      <x:c r="J38" s="6" t="str">
        <x:v>SiC/GaNの性能を引き出すゲートドライブ設計を学ぶ講座</x:v>
      </x:c>
    </x:row>
    <x:row r="39" ht="42" customHeight="1">
      <x:c r="A39" s="6"/>
      <x:c r="B39" s="6"/>
      <x:c r="C39" s="6"/>
      <x:c r="D39" s="6" t="str">
        <x:v>その他推奨講座</x:v>
      </x:c>
      <x:c r="E39" s="6" t="str">
        <x:v>セミナー</x:v>
      </x:c>
      <x:c r="F39" s="6" t="str">
        <x:v>中級</x:v>
      </x:c>
      <x:c r="G39" s="6" t="str">
        <x:v>冷却設計の基礎と応用</x:v>
      </x:c>
      <x:c r="H39" s="6" t="str">
        <x:v>2027/1/12</x:v>
      </x:c>
      <x:c r="I39" s="6" t="e">
        <x:f>HYPERLINK("https://pwel.jp/scourses/12","https://pwel.jp/scourses/12")</x:f>
        <x:v>HYPERLINK is not implemented. linkLocation=https://pwel.jp/scourses/12, friendlyName=https://pwel.jp/scourses/12</x:v>
      </x:c>
      <x:c r="J39" s="6" t="str">
        <x:v>冷却設計の基礎から応用までを体系的に学ぶ講座</x:v>
      </x:c>
    </x:row>
    <x:row r="40" ht="42" customHeight="1">
      <x:c r="A40" s="6"/>
      <x:c r="B40" s="6"/>
      <x:c r="C40" s="6"/>
      <x:c r="D40" s="6" t="str">
        <x:v>その他推奨講座</x:v>
      </x:c>
      <x:c r="E40" s="6" t="str">
        <x:v>セミナー</x:v>
      </x:c>
      <x:c r="F40" s="6" t="str">
        <x:v>専門</x:v>
      </x:c>
      <x:c r="G40" s="6" t="str">
        <x:v>車載・パワエレ機器にみる熱対策～熱で失敗しないための基礎と実践～</x:v>
      </x:c>
      <x:c r="H40" s="6" t="str">
        <x:v>2026/12/24</x:v>
      </x:c>
      <x:c r="I40" s="6" t="e">
        <x:f>HYPERLINK("https://pwel.jp/scourses/28","https://pwel.jp/scourses/28")</x:f>
        <x:v>HYPERLINK is not implemented. linkLocation=https://pwel.jp/scourses/28, friendlyName=https://pwel.jp/scourses/28</x:v>
      </x:c>
      <x:c r="J40" s="6" t="str">
        <x:v>車載・パワエレ機器の熱対策を失敗しにくい視点で学ぶ講座</x:v>
      </x:c>
    </x:row>
    <x:row r="41" ht="42" customHeight="1">
      <x:c r="A41" s="6"/>
      <x:c r="B41" s="6"/>
      <x:c r="C41" s="6"/>
      <x:c r="D41" s="6" t="str">
        <x:v>その他推奨講座</x:v>
      </x:c>
      <x:c r="E41" s="6" t="str">
        <x:v>セミナー</x:v>
      </x:c>
      <x:c r="F41" s="6" t="str">
        <x:v>専門</x:v>
      </x:c>
      <x:c r="G41" s="6" t="str">
        <x:v>パワーコンバータ用インダクタ/トランスの最新技術とその設計法</x:v>
      </x:c>
      <x:c r="H41" s="6" t="str">
        <x:v>2026/11/30</x:v>
      </x:c>
      <x:c r="I41" s="6" t="e">
        <x:f>HYPERLINK("https://pwel.jp/scourses/35","https://pwel.jp/scourses/35")</x:f>
        <x:v>HYPERLINK is not implemented. linkLocation=https://pwel.jp/scourses/35, friendlyName=https://pwel.jp/scourses/35</x:v>
      </x:c>
      <x:c r="J41" s="6" t="str">
        <x:v>インダクタ・トランスの最新技術と設計の勘所を押さえる講座</x:v>
      </x:c>
    </x:row>
    <x:row r="42" ht="42" customHeight="1">
      <x:c r="A42" s="6"/>
      <x:c r="B42" s="6"/>
      <x:c r="C42" s="6"/>
      <x:c r="D42" s="6" t="str">
        <x:v>その他推奨講座</x:v>
      </x:c>
      <x:c r="E42" s="6" t="str">
        <x:v>セミナー</x:v>
      </x:c>
      <x:c r="F42" s="6" t="str">
        <x:v>専門</x:v>
      </x:c>
      <x:c r="G42" s="6" t="str">
        <x:v>DC-DCコンバータの徹底理解講座（ソフトスイッチングの動作原理と重要特性）</x:v>
      </x:c>
      <x:c r="H42" s="6" t="str">
        <x:v>2026/11/10</x:v>
      </x:c>
      <x:c r="I42" s="6" t="e">
        <x:f>HYPERLINK("https://pwel.jp/scourses/56","https://pwel.jp/scourses/56")</x:f>
        <x:v>HYPERLINK is not implemented. linkLocation=https://pwel.jp/scourses/56, friendlyName=https://pwel.jp/scourses/56</x:v>
      </x:c>
      <x:c r="J42" s="6" t="str">
        <x:v>ソフトスイッチングの原理と重要特性を深く理解する講座</x:v>
      </x:c>
    </x:row>
    <x:row r="43" ht="42" customHeight="1">
      <x:c r="A43" s="6" t="str">
        <x:v>計測</x:v>
      </x:c>
      <x:c r="B43" s="6" t="str">
        <x:v>初学者</x:v>
      </x:c>
      <x:c r="C43" s="6" t="str">
        <x:v>実際に計測した回路波形（動画）を見ながら現象や計測器の理解を深める</x:v>
      </x:c>
      <x:c r="D43" s="6" t="str">
        <x:v>Step1</x:v>
      </x:c>
      <x:c r="E43" s="6" t="str">
        <x:v>セミナー</x:v>
      </x:c>
      <x:c r="F43" s="6" t="str">
        <x:v>初級</x:v>
      </x:c>
      <x:c r="G43" s="6" t="str">
        <x:v>機械系技術者のためのパワエレ基礎養成講座</x:v>
      </x:c>
      <x:c r="H43" s="6" t="str">
        <x:v>2026/11/13</x:v>
      </x:c>
      <x:c r="I43" s="6" t="e">
        <x:f>HYPERLINK("https://pwel.jp/scourses/43","https://pwel.jp/scourses/43")</x:f>
        <x:v>HYPERLINK is not implemented. linkLocation=https://pwel.jp/scourses/43, friendlyName=https://pwel.jp/scourses/43</x:v>
      </x:c>
      <x:c r="J43" s="6" t="str">
        <x:v>機械系技術者向けに、パワエレ基礎を実務目線で学び直す講座</x:v>
      </x:c>
    </x:row>
    <x:row r="44" ht="42" customHeight="1">
      <x:c r="A44" s="6"/>
      <x:c r="B44" s="6"/>
      <x:c r="C44" s="6"/>
      <x:c r="D44" s="6" t="str">
        <x:v>Step2</x:v>
      </x:c>
      <x:c r="E44" s="6" t="str">
        <x:v>eラーニング</x:v>
      </x:c>
      <x:c r="F44" s="6" t="str">
        <x:v>入門</x:v>
      </x:c>
      <x:c r="G44" s="6" t="str">
        <x:v>実験で学ぶ社会人のためのパワエレ技術（導入編）</x:v>
      </x:c>
      <x:c r="H44" s="6" t="str">
        <x:v>受付中</x:v>
      </x:c>
      <x:c r="I44" s="6" t="e">
        <x:f>HYPERLINK("https://pwel.jp/ecourses/9","https://pwel.jp/ecourses/9")</x:f>
        <x:v>HYPERLINK is not implemented. linkLocation=https://pwel.jp/ecourses/9, friendlyName=https://pwel.jp/ecourses/9</x:v>
      </x:c>
      <x:c r="J44" s="6" t="str">
        <x:v>実験とアニメーションで、数式を抑えてパワエレの全体像をつかむ講座</x:v>
      </x:c>
    </x:row>
    <x:row r="45" ht="42" customHeight="1">
      <x:c r="A45" s="6"/>
      <x:c r="B45" s="6"/>
      <x:c r="C45" s="6"/>
      <x:c r="D45" s="6" t="str">
        <x:v>Step3</x:v>
      </x:c>
      <x:c r="E45" s="6" t="str">
        <x:v>eラーニング</x:v>
      </x:c>
      <x:c r="F45" s="6" t="str">
        <x:v>初級</x:v>
      </x:c>
      <x:c r="G45" s="6" t="str">
        <x:v>実験で学ぶ社会人のためのパワエレ技術（基礎編）</x:v>
      </x:c>
      <x:c r="H45" s="6" t="str">
        <x:v>受付中</x:v>
      </x:c>
      <x:c r="I45" s="6" t="e">
        <x:f>HYPERLINK("https://pwel.jp/ecourses/13","https://pwel.jp/ecourses/13")</x:f>
        <x:v>HYPERLINK is not implemented. linkLocation=https://pwel.jp/ecourses/13, friendlyName=https://pwel.jp/ecourses/13</x:v>
      </x:c>
      <x:c r="J45" s="6" t="str">
        <x:v>導入編の次に、回路の基礎原理を実験で腹落ちさせる講座</x:v>
      </x:c>
    </x:row>
    <x:row r="46" ht="42" customHeight="1">
      <x:c r="A46" s="6"/>
      <x:c r="B46" s="6"/>
      <x:c r="C46" s="6"/>
      <x:c r="D46" s="6" t="str">
        <x:v>Step4</x:v>
      </x:c>
      <x:c r="E46" s="6" t="str">
        <x:v>eラーニング</x:v>
      </x:c>
      <x:c r="F46" s="6" t="str">
        <x:v>専門</x:v>
      </x:c>
      <x:c r="G46" s="6" t="str">
        <x:v>平地研究室技術メモ ｅラーニング講座：パワエレ学習基礎講座</x:v>
      </x:c>
      <x:c r="H46" s="6" t="str">
        <x:v>受付中</x:v>
      </x:c>
      <x:c r="I46" s="6" t="e">
        <x:f>HYPERLINK("https://pwel.jp/ecourses/6","https://pwel.jp/ecourses/6")</x:f>
        <x:v>HYPERLINK is not implemented. linkLocation=https://pwel.jp/ecourses/6, friendlyName=https://pwel.jp/ecourses/6</x:v>
      </x:c>
      <x:c r="J46" s="6" t="str">
        <x:v>平地研究室技術メモをベースに、パワエレ基礎を広く学べる講座</x:v>
      </x:c>
    </x:row>
    <x:row r="47" ht="42" customHeight="1">
      <x:c r="A47" s="6"/>
      <x:c r="B47" s="6"/>
      <x:c r="C47" s="6"/>
      <x:c r="D47" s="6" t="str">
        <x:v>Step5</x:v>
      </x:c>
      <x:c r="E47" s="6" t="str">
        <x:v>セミナー</x:v>
      </x:c>
      <x:c r="F47" s="6" t="str">
        <x:v>初級</x:v>
      </x:c>
      <x:c r="G47" s="6" t="str">
        <x:v>回路を理解して正しく測る計測技術～入門編～</x:v>
      </x:c>
      <x:c r="H47" s="6" t="str">
        <x:v>2027/1/21</x:v>
      </x:c>
      <x:c r="I47" s="6" t="e">
        <x:f>HYPERLINK("https://pwel.jp/scourses/42","https://pwel.jp/scourses/42")</x:f>
        <x:v>HYPERLINK is not implemented. linkLocation=https://pwel.jp/scourses/42, friendlyName=https://pwel.jp/scourses/42</x:v>
      </x:c>
      <x:c r="J47" s="6" t="str">
        <x:v>回路を理解しながら、正しい計測の基本を学ぶ入門講座</x:v>
      </x:c>
    </x:row>
    <x:row r="48" ht="42" customHeight="1">
      <x:c r="A48" s="6"/>
      <x:c r="B48" s="6"/>
      <x:c r="C48" s="6"/>
      <x:c r="D48" s="6" t="str">
        <x:v>Step6</x:v>
      </x:c>
      <x:c r="E48" s="6" t="str">
        <x:v>セミナー</x:v>
      </x:c>
      <x:c r="F48" s="6" t="str">
        <x:v>初級</x:v>
      </x:c>
      <x:c r="G48" s="6" t="str">
        <x:v>パワエレの試験環境整備と安全確保の考え方</x:v>
      </x:c>
      <x:c r="H48" s="6" t="str">
        <x:v>2026/11/16</x:v>
      </x:c>
      <x:c r="I48" s="6" t="e">
        <x:f>HYPERLINK("https://pwel.jp/scourses/86","https://pwel.jp/scourses/86")</x:f>
        <x:v>HYPERLINK is not implemented. linkLocation=https://pwel.jp/scourses/86, friendlyName=https://pwel.jp/scourses/86</x:v>
      </x:c>
      <x:c r="J48" s="6" t="str">
        <x:v>安全に試験を進めるための環境整備とリスク低減の考え方を学ぶ講座</x:v>
      </x:c>
    </x:row>
    <x:row r="49" ht="42" customHeight="1">
      <x:c r="A49" s="6"/>
      <x:c r="B49" s="6"/>
      <x:c r="C49" s="6"/>
      <x:c r="D49" s="6" t="str">
        <x:v>その他推奨講座</x:v>
      </x:c>
      <x:c r="E49" s="6" t="str">
        <x:v>セミナー</x:v>
      </x:c>
      <x:c r="F49" s="6" t="str">
        <x:v>初級</x:v>
      </x:c>
      <x:c r="G49" s="6" t="str">
        <x:v>開発者のためのインバータ入門講座</x:v>
      </x:c>
      <x:c r="H49" s="6" t="str">
        <x:v>2026/10/15</x:v>
      </x:c>
      <x:c r="I49" s="6" t="e">
        <x:f>HYPERLINK("https://pwel.jp/scourses/62","https://pwel.jp/scourses/62")</x:f>
        <x:v>HYPERLINK is not implemented. linkLocation=https://pwel.jp/scourses/62, friendlyName=https://pwel.jp/scourses/62</x:v>
      </x:c>
      <x:c r="J49" s="6" t="str">
        <x:v>インバータ未経験者向けに、役割と動作の基本を整理する講座</x:v>
      </x:c>
    </x:row>
    <x:row r="50" ht="42" customHeight="1">
      <x:c r="A50" s="6"/>
      <x:c r="B50" s="6"/>
      <x:c r="C50" s="6"/>
      <x:c r="D50" s="6" t="str">
        <x:v>その他推奨講座</x:v>
      </x:c>
      <x:c r="E50" s="6" t="str">
        <x:v>セミナー</x:v>
      </x:c>
      <x:c r="F50" s="6" t="str">
        <x:v>入門</x:v>
      </x:c>
      <x:c r="G50" s="6" t="str">
        <x:v>EV/HEVの特長から、パワエレ技術を理解する</x:v>
      </x:c>
      <x:c r="H50" s="6" t="str">
        <x:v>2026/10/30</x:v>
      </x:c>
      <x:c r="I50" s="6" t="e">
        <x:f>HYPERLINK("https://pwel.jp/scourses/53","https://pwel.jp/scourses/53")</x:f>
        <x:v>HYPERLINK is not implemented. linkLocation=https://pwel.jp/scourses/53, friendlyName=https://pwel.jp/scourses/53</x:v>
      </x:c>
      <x:c r="J50" s="6" t="str">
        <x:v>EV/HEVを切り口に、パワエレが使われる理由と要点を学ぶ講座</x:v>
      </x:c>
    </x:row>
    <x:row r="51" ht="42" customHeight="1">
      <x:c r="A51" s="6"/>
      <x:c r="B51" s="6"/>
      <x:c r="C51" s="6"/>
      <x:c r="D51" s="6" t="str">
        <x:v>その他推奨講座</x:v>
      </x:c>
      <x:c r="E51" s="6" t="str">
        <x:v>セミナー</x:v>
      </x:c>
      <x:c r="F51" s="6" t="str">
        <x:v>初級</x:v>
      </x:c>
      <x:c r="G51" s="6" t="str">
        <x:v>PID制御設計１：制御対象の数式モデルと応答解析手法（過渡応答、周波数応答）</x:v>
      </x:c>
      <x:c r="H51" s="6" t="str">
        <x:v>2027/2/1</x:v>
      </x:c>
      <x:c r="I51" s="6" t="e">
        <x:f>HYPERLINK("https://pwel.jp/scourses/54","https://pwel.jp/scourses/54")</x:f>
        <x:v>HYPERLINK is not implemented. linkLocation=https://pwel.jp/scourses/54, friendlyName=https://pwel.jp/scourses/54</x:v>
      </x:c>
      <x:c r="J51" s="6" t="str">
        <x:v>過渡応答と周波数応答から、PID設計の土台をつくる講座</x:v>
      </x:c>
    </x:row>
    <x:row r="52" ht="42" customHeight="1">
      <x:c r="A52" s="6"/>
      <x:c r="B52" s="6"/>
      <x:c r="C52" s="6"/>
      <x:c r="D52" s="6" t="str">
        <x:v>その他推奨講座</x:v>
      </x:c>
      <x:c r="E52" s="6" t="str">
        <x:v>セミナー</x:v>
      </x:c>
      <x:c r="F52" s="6" t="str">
        <x:v>中級</x:v>
      </x:c>
      <x:c r="G52" s="6" t="str">
        <x:v>ノイズ対策技術パワエレノイズの原因と対策</x:v>
      </x:c>
      <x:c r="H52" s="6" t="str">
        <x:v>2026/11/12</x:v>
      </x:c>
      <x:c r="I52" s="6" t="e">
        <x:f>HYPERLINK("https://pwel.jp/scourses/10","https://pwel.jp/scourses/10")</x:f>
        <x:v>HYPERLINK is not implemented. linkLocation=https://pwel.jp/scourses/10, friendlyName=https://pwel.jp/scourses/10</x:v>
      </x:c>
      <x:c r="J52" s="6" t="str">
        <x:v>パワエレノイズの発生原因と実務で使う対策を整理する講座</x:v>
      </x:c>
    </x:row>
    <x:row r="53" ht="42" customHeight="1">
      <x:c r="A53" s="6"/>
      <x:c r="B53" s="6"/>
      <x:c r="C53" s="6"/>
      <x:c r="D53" s="6" t="str">
        <x:v>その他推奨講座</x:v>
      </x:c>
      <x:c r="E53" s="6" t="str">
        <x:v>セミナー</x:v>
      </x:c>
      <x:c r="F53" s="6" t="str">
        <x:v>初級</x:v>
      </x:c>
      <x:c r="G53" s="6" t="str">
        <x:v>基礎から理解するスイッチング電源制御系設計</x:v>
      </x:c>
      <x:c r="H53" s="6" t="str">
        <x:v>2027/2/22</x:v>
      </x:c>
      <x:c r="I53" s="6" t="e">
        <x:f>HYPERLINK("https://pwel.jp/scourses/51","https://pwel.jp/scourses/51")</x:f>
        <x:v>HYPERLINK is not implemented. linkLocation=https://pwel.jp/scourses/51, friendlyName=https://pwel.jp/scourses/51</x:v>
      </x:c>
      <x:c r="J53" s="6" t="str">
        <x:v>スイッチング電源の制御系設計を基礎から理解する講座</x:v>
      </x:c>
    </x:row>
    <x:row r="54" ht="42" customHeight="1">
      <x:c r="A54" s="6"/>
      <x:c r="B54" s="6"/>
      <x:c r="C54" s="6"/>
      <x:c r="D54" s="6" t="str">
        <x:v>その他推奨講座</x:v>
      </x:c>
      <x:c r="E54" s="6" t="str">
        <x:v>セミナー</x:v>
      </x:c>
      <x:c r="F54" s="6" t="str">
        <x:v>初級</x:v>
      </x:c>
      <x:c r="G54" s="6" t="str">
        <x:v>自動車の省エネ化を実現するモータとその制御技術の基礎</x:v>
      </x:c>
      <x:c r="H54" s="6" t="str">
        <x:v>2026/10/29</x:v>
      </x:c>
      <x:c r="I54" s="6" t="e">
        <x:f>HYPERLINK("https://pwel.jp/scourses/52","https://pwel.jp/scourses/52")</x:f>
        <x:v>HYPERLINK is not implemented. linkLocation=https://pwel.jp/scourses/52, friendlyName=https://pwel.jp/scourses/52</x:v>
      </x:c>
      <x:c r="J54" s="6" t="str">
        <x:v>省エネ化を支えるモータと制御の基礎を自動車目線で理解する講座</x:v>
      </x:c>
    </x:row>
    <x:row r="55" ht="42" customHeight="1">
      <x:c r="A55" s="6" t="str">
        <x:v>計測</x:v>
      </x:c>
      <x:c r="B55" s="6" t="str">
        <x:v>実務経験者</x:v>
      </x:c>
      <x:c r="C55" s="6" t="str">
        <x:v>実際に計測した回路波形（動画）を見ながら現象や計測器の理解を深める</x:v>
      </x:c>
      <x:c r="D55" s="6" t="str">
        <x:v>Step1</x:v>
      </x:c>
      <x:c r="E55" s="6" t="str">
        <x:v>セミナー</x:v>
      </x:c>
      <x:c r="F55" s="6" t="str">
        <x:v>中級</x:v>
      </x:c>
      <x:c r="G55" s="6" t="str">
        <x:v>つくりながら学ぶDC-DCコンバータ</x:v>
      </x:c>
      <x:c r="H55" s="6" t="str">
        <x:v>2026/10/28・29</x:v>
      </x:c>
      <x:c r="I55" s="6" t="e">
        <x:f>HYPERLINK("https://pwel.jp/scourses/48","https://pwel.jp/scourses/48")</x:f>
        <x:v>HYPERLINK is not implemented. linkLocation=https://pwel.jp/scourses/48, friendlyName=https://pwel.jp/scourses/48</x:v>
      </x:c>
      <x:c r="J55" s="6" t="str">
        <x:v>手を動かしてDC-DCコンバータの構成と動作を理解する講座</x:v>
      </x:c>
    </x:row>
    <x:row r="56" ht="42" customHeight="1">
      <x:c r="A56" s="6"/>
      <x:c r="B56" s="6"/>
      <x:c r="C56" s="6"/>
      <x:c r="D56" s="6" t="str">
        <x:v>その他推奨講座</x:v>
      </x:c>
      <x:c r="E56" s="6" t="str">
        <x:v>セミナー</x:v>
      </x:c>
      <x:c r="F56" s="6" t="str">
        <x:v>中級</x:v>
      </x:c>
      <x:c r="G56" s="6" t="str">
        <x:v>ノイズ対策技術パワエレノイズの原因と対策</x:v>
      </x:c>
      <x:c r="H56" s="6" t="str">
        <x:v>2026/11/12</x:v>
      </x:c>
      <x:c r="I56" s="6" t="e">
        <x:f>HYPERLINK("https://pwel.jp/scourses/10","https://pwel.jp/scourses/10")</x:f>
        <x:v>HYPERLINK is not implemented. linkLocation=https://pwel.jp/scourses/10, friendlyName=https://pwel.jp/scourses/10</x:v>
      </x:c>
      <x:c r="J56" s="6" t="str">
        <x:v>パワエレノイズの発生原因と実務で使う対策を整理する講座</x:v>
      </x:c>
    </x:row>
    <x:row r="57" ht="42" customHeight="1">
      <x:c r="A57" s="6"/>
      <x:c r="B57" s="6"/>
      <x:c r="C57" s="6"/>
      <x:c r="D57" s="6" t="str">
        <x:v>その他推奨講座</x:v>
      </x:c>
      <x:c r="E57" s="6" t="str">
        <x:v>セミナー</x:v>
      </x:c>
      <x:c r="F57" s="6" t="str">
        <x:v>初級</x:v>
      </x:c>
      <x:c r="G57" s="6" t="str">
        <x:v>開発者のためのインバータ入門講座</x:v>
      </x:c>
      <x:c r="H57" s="6" t="str">
        <x:v>2026/10/15</x:v>
      </x:c>
      <x:c r="I57" s="6" t="e">
        <x:f>HYPERLINK("https://pwel.jp/scourses/62","https://pwel.jp/scourses/62")</x:f>
        <x:v>HYPERLINK is not implemented. linkLocation=https://pwel.jp/scourses/62, friendlyName=https://pwel.jp/scourses/62</x:v>
      </x:c>
      <x:c r="J57" s="6" t="str">
        <x:v>インバータ未経験者向けに、役割と動作の基本を整理する講座</x:v>
      </x:c>
    </x:row>
    <x:row r="58" ht="42" customHeight="1">
      <x:c r="A58" s="6"/>
      <x:c r="B58" s="6"/>
      <x:c r="C58" s="6"/>
      <x:c r="D58" s="6" t="str">
        <x:v>その他推奨講座</x:v>
      </x:c>
      <x:c r="E58" s="6" t="str">
        <x:v>セミナー</x:v>
      </x:c>
      <x:c r="F58" s="6" t="str">
        <x:v>専門</x:v>
      </x:c>
      <x:c r="G58" s="6" t="str">
        <x:v>車載・パワエレ機器にみる熱対策～熱で失敗しないための基礎と実践～</x:v>
      </x:c>
      <x:c r="H58" s="6" t="str">
        <x:v>2026/12/24</x:v>
      </x:c>
      <x:c r="I58" s="6" t="e">
        <x:f>HYPERLINK("https://pwel.jp/scourses/28","https://pwel.jp/scourses/28")</x:f>
        <x:v>HYPERLINK is not implemented. linkLocation=https://pwel.jp/scourses/28, friendlyName=https://pwel.jp/scourses/28</x:v>
      </x:c>
      <x:c r="J58" s="6" t="str">
        <x:v>車載・パワエレ機器の熱対策を失敗しにくい視点で学ぶ講座</x:v>
      </x:c>
    </x:row>
    <x:row r="59" ht="42" customHeight="1">
      <x:c r="A59" s="6"/>
      <x:c r="B59" s="6"/>
      <x:c r="C59" s="6"/>
      <x:c r="D59" s="6" t="str">
        <x:v>その他推奨講座</x:v>
      </x:c>
      <x:c r="E59" s="6" t="str">
        <x:v>セミナー</x:v>
      </x:c>
      <x:c r="F59" s="6" t="str">
        <x:v>初級</x:v>
      </x:c>
      <x:c r="G59" s="6" t="str">
        <x:v>基礎パワエレ回路の速習法～チョッパ回路の直感的攻略～</x:v>
      </x:c>
      <x:c r="H59" s="6" t="str">
        <x:v>2026/12/4</x:v>
      </x:c>
      <x:c r="I59" s="6" t="e">
        <x:f>HYPERLINK("https://pwel.jp/scourses/44","https://pwel.jp/scourses/44")</x:f>
        <x:v>HYPERLINK is not implemented. linkLocation=https://pwel.jp/scourses/44, friendlyName=https://pwel.jp/scourses/44</x:v>
      </x:c>
      <x:c r="J59" s="6" t="str">
        <x:v>数式に頼りすぎず、チョッパ回路を直感的に理解する講座</x:v>
      </x:c>
    </x:row>
    <x:row r="60" ht="42" customHeight="1">
      <x:c r="A60" s="6"/>
      <x:c r="B60" s="6"/>
      <x:c r="C60" s="6"/>
      <x:c r="D60" s="6" t="str">
        <x:v>その他推奨講座</x:v>
      </x:c>
      <x:c r="E60" s="6" t="str">
        <x:v>セミナー</x:v>
      </x:c>
      <x:c r="F60" s="6" t="str">
        <x:v>初級</x:v>
      </x:c>
      <x:c r="G60" s="6" t="str">
        <x:v>機械系技術者のためのパワエレ基礎養成講座</x:v>
      </x:c>
      <x:c r="H60" s="6" t="str">
        <x:v>2026/11/13</x:v>
      </x:c>
      <x:c r="I60" s="6" t="e">
        <x:f>HYPERLINK("https://pwel.jp/scourses/43","https://pwel.jp/scourses/43")</x:f>
        <x:v>HYPERLINK is not implemented. linkLocation=https://pwel.jp/scourses/43, friendlyName=https://pwel.jp/scourses/43</x:v>
      </x:c>
      <x:c r="J60" s="6" t="str">
        <x:v>機械系技術者向けに、パワエレ基礎を実務目線で学び直す講座</x:v>
      </x:c>
    </x:row>
    <x:row r="61" ht="42" customHeight="1">
      <x:c r="A61" s="6"/>
      <x:c r="B61" s="6"/>
      <x:c r="C61" s="6"/>
      <x:c r="D61" s="6" t="str">
        <x:v>その他推奨講座</x:v>
      </x:c>
      <x:c r="E61" s="6" t="str">
        <x:v>セミナー</x:v>
      </x:c>
      <x:c r="F61" s="6" t="str">
        <x:v>初級</x:v>
      </x:c>
      <x:c r="G61" s="6" t="str">
        <x:v>自動車の省エネ化を実現するモータとその制御技術の基礎</x:v>
      </x:c>
      <x:c r="H61" s="6" t="str">
        <x:v>2026/10/29</x:v>
      </x:c>
      <x:c r="I61" s="6" t="e">
        <x:f>HYPERLINK("https://pwel.jp/scourses/52","https://pwel.jp/scourses/52")</x:f>
        <x:v>HYPERLINK is not implemented. linkLocation=https://pwel.jp/scourses/52, friendlyName=https://pwel.jp/scourses/52</x:v>
      </x:c>
      <x:c r="J61" s="6" t="str">
        <x:v>省エネ化を支えるモータと制御の基礎を自動車目線で理解する講座</x:v>
      </x:c>
    </x:row>
    <x:row r="62" ht="42" customHeight="1">
      <x:c r="A62" s="6"/>
      <x:c r="B62" s="6"/>
      <x:c r="C62" s="6"/>
      <x:c r="D62" s="6" t="str">
        <x:v>その他推奨講座</x:v>
      </x:c>
      <x:c r="E62" s="6" t="str">
        <x:v>セミナー</x:v>
      </x:c>
      <x:c r="F62" s="6" t="str">
        <x:v>中級</x:v>
      </x:c>
      <x:c r="G62" s="6" t="str">
        <x:v>基礎パワエレ制御の速習法～伝達関数・ボード線図・状態平均化を極める～</x:v>
      </x:c>
      <x:c r="H62" s="6" t="str">
        <x:v>2026/9/25</x:v>
      </x:c>
      <x:c r="I62" s="6" t="e">
        <x:f>HYPERLINK("https://pwel.jp/scourses/45","https://pwel.jp/scourses/45")</x:f>
        <x:v>HYPERLINK is not implemented. linkLocation=https://pwel.jp/scourses/45, friendlyName=https://pwel.jp/scourses/45</x:v>
      </x:c>
      <x:c r="J62" s="6" t="str">
        <x:v>伝達関数・ボード線図・状態平均化を制御設計に結びつける講座</x:v>
      </x:c>
    </x:row>
    <x:row r="63" ht="42" customHeight="1">
      <x:c r="A63" s="6" t="str">
        <x:v>ノイズ対策、熱対策</x:v>
      </x:c>
      <x:c r="B63" s="6" t="str">
        <x:v>実務経験者</x:v>
      </x:c>
      <x:c r="C63" s="6" t="str">
        <x:v>EMC対策に必要なノイズの基礎理論、低減する設計法を習得する</x:v>
      </x:c>
      <x:c r="D63" s="6" t="str">
        <x:v>Step1</x:v>
      </x:c>
      <x:c r="E63" s="6" t="str">
        <x:v>セミナー</x:v>
      </x:c>
      <x:c r="F63" s="6" t="str">
        <x:v>初級</x:v>
      </x:c>
      <x:c r="G63" s="6" t="str">
        <x:v>回路を理解して正しく測る計測技術～入門編～</x:v>
      </x:c>
      <x:c r="H63" s="6" t="str">
        <x:v>2027/1/21</x:v>
      </x:c>
      <x:c r="I63" s="6" t="e">
        <x:f>HYPERLINK("https://pwel.jp/scourses/42","https://pwel.jp/scourses/42")</x:f>
        <x:v>HYPERLINK is not implemented. linkLocation=https://pwel.jp/scourses/42, friendlyName=https://pwel.jp/scourses/42</x:v>
      </x:c>
      <x:c r="J63" s="6" t="str">
        <x:v>回路を理解しながら、正しい計測の基本を学ぶ入門講座</x:v>
      </x:c>
    </x:row>
    <x:row r="64" ht="42" customHeight="1">
      <x:c r="A64" s="6"/>
      <x:c r="B64" s="6"/>
      <x:c r="C64" s="6"/>
      <x:c r="D64" s="6" t="str">
        <x:v>Step2</x:v>
      </x:c>
      <x:c r="E64" s="6" t="str">
        <x:v>セミナー</x:v>
      </x:c>
      <x:c r="F64" s="6" t="str">
        <x:v>中級</x:v>
      </x:c>
      <x:c r="G64" s="6" t="str">
        <x:v>ノイズ対策技術パワエレノイズの原因と対策</x:v>
      </x:c>
      <x:c r="H64" s="6" t="str">
        <x:v>2026/11/12</x:v>
      </x:c>
      <x:c r="I64" s="6" t="e">
        <x:f>HYPERLINK("https://pwel.jp/scourses/10","https://pwel.jp/scourses/10")</x:f>
        <x:v>HYPERLINK is not implemented. linkLocation=https://pwel.jp/scourses/10, friendlyName=https://pwel.jp/scourses/10</x:v>
      </x:c>
      <x:c r="J64" s="6" t="str">
        <x:v>パワエレノイズの発生原因と実務で使う対策を整理する講座</x:v>
      </x:c>
    </x:row>
    <x:row r="65" ht="42" customHeight="1">
      <x:c r="A65" s="6"/>
      <x:c r="B65" s="6"/>
      <x:c r="C65" s="6"/>
      <x:c r="D65" s="6" t="str">
        <x:v>Step3</x:v>
      </x:c>
      <x:c r="E65" s="6" t="str">
        <x:v>セミナー</x:v>
      </x:c>
      <x:c r="F65" s="6" t="str">
        <x:v>専門</x:v>
      </x:c>
      <x:c r="G65" s="6" t="str">
        <x:v>パワーエレクトロニクス機器における電磁ノイズ対策の考え方</x:v>
      </x:c>
      <x:c r="H65" s="6" t="str">
        <x:v>2027/2/4</x:v>
      </x:c>
      <x:c r="I65" s="6" t="e">
        <x:f>HYPERLINK("https://pwel.jp/scourses/38","https://pwel.jp/scourses/38")</x:f>
        <x:v>HYPERLINK is not implemented. linkLocation=https://pwel.jp/scourses/38, friendlyName=https://pwel.jp/scourses/38</x:v>
      </x:c>
      <x:c r="J65" s="6" t="str">
        <x:v>電磁ノイズ対策を機器全体の視点で捉える講座</x:v>
      </x:c>
    </x:row>
    <x:row r="66" ht="42" customHeight="1">
      <x:c r="A66" s="6"/>
      <x:c r="B66" s="6"/>
      <x:c r="C66" s="6"/>
      <x:c r="D66" s="6" t="str">
        <x:v>Step4</x:v>
      </x:c>
      <x:c r="E66" s="6" t="str">
        <x:v>セミナー</x:v>
      </x:c>
      <x:c r="F66" s="6" t="str">
        <x:v>初級</x:v>
      </x:c>
      <x:c r="G66" s="6" t="str">
        <x:v>パワエレの試験環境整備と安全確保の考え方</x:v>
      </x:c>
      <x:c r="H66" s="6" t="str">
        <x:v>2026/11/16</x:v>
      </x:c>
      <x:c r="I66" s="6" t="e">
        <x:f>HYPERLINK("https://pwel.jp/scourses/86","https://pwel.jp/scourses/86")</x:f>
        <x:v>HYPERLINK is not implemented. linkLocation=https://pwel.jp/scourses/86, friendlyName=https://pwel.jp/scourses/86</x:v>
      </x:c>
      <x:c r="J66" s="6" t="str">
        <x:v>安全に試験を進めるための環境整備とリスク低減の考え方を学ぶ講座</x:v>
      </x:c>
    </x:row>
    <x:row r="67" ht="42" customHeight="1">
      <x:c r="A67" s="6"/>
      <x:c r="B67" s="6"/>
      <x:c r="C67" s="6"/>
      <x:c r="D67" s="6" t="str">
        <x:v>その他推奨講座</x:v>
      </x:c>
      <x:c r="E67" s="6" t="str">
        <x:v>セミナー</x:v>
      </x:c>
      <x:c r="F67" s="6" t="str">
        <x:v>初級</x:v>
      </x:c>
      <x:c r="G67" s="6" t="str">
        <x:v>開発者のためのインバータ入門講座</x:v>
      </x:c>
      <x:c r="H67" s="6" t="str">
        <x:v>2026/10/15</x:v>
      </x:c>
      <x:c r="I67" s="6" t="e">
        <x:f>HYPERLINK("https://pwel.jp/scourses/62","https://pwel.jp/scourses/62")</x:f>
        <x:v>HYPERLINK is not implemented. linkLocation=https://pwel.jp/scourses/62, friendlyName=https://pwel.jp/scourses/62</x:v>
      </x:c>
      <x:c r="J67" s="6" t="str">
        <x:v>インバータ未経験者向けに、役割と動作の基本を整理する講座</x:v>
      </x:c>
    </x:row>
    <x:row r="68" ht="42" customHeight="1">
      <x:c r="A68" s="6"/>
      <x:c r="B68" s="6"/>
      <x:c r="C68" s="6"/>
      <x:c r="D68" s="6" t="str">
        <x:v>その他推奨講座</x:v>
      </x:c>
      <x:c r="E68" s="6" t="str">
        <x:v>セミナー</x:v>
      </x:c>
      <x:c r="F68" s="6" t="str">
        <x:v>専門</x:v>
      </x:c>
      <x:c r="G68" s="6" t="str">
        <x:v>SiC/GaNのゲートドライブ技術と実際</x:v>
      </x:c>
      <x:c r="H68" s="6" t="str">
        <x:v>2026/11/19</x:v>
      </x:c>
      <x:c r="I68" s="6" t="e">
        <x:f>HYPERLINK("https://pwel.jp/scourses/69","https://pwel.jp/scourses/69")</x:f>
        <x:v>HYPERLINK is not implemented. linkLocation=https://pwel.jp/scourses/69, friendlyName=https://pwel.jp/scourses/69</x:v>
      </x:c>
      <x:c r="J68" s="6" t="str">
        <x:v>SiC/GaNの性能を引き出すゲートドライブ設計を学ぶ講座</x:v>
      </x:c>
    </x:row>
    <x:row r="69" ht="42" customHeight="1">
      <x:c r="A69" s="6"/>
      <x:c r="B69" s="6"/>
      <x:c r="C69" s="6"/>
      <x:c r="D69" s="6" t="str">
        <x:v>その他推奨講座</x:v>
      </x:c>
      <x:c r="E69" s="6" t="str">
        <x:v>セミナー</x:v>
      </x:c>
      <x:c r="F69" s="6" t="str">
        <x:v>中級</x:v>
      </x:c>
      <x:c r="G69" s="6" t="str">
        <x:v>基礎パワエレ制御の速習法～伝達関数・ボード線図・状態平均化を極める～</x:v>
      </x:c>
      <x:c r="H69" s="6" t="str">
        <x:v>2026/9/25</x:v>
      </x:c>
      <x:c r="I69" s="6" t="e">
        <x:f>HYPERLINK("https://pwel.jp/scourses/45","https://pwel.jp/scourses/45")</x:f>
        <x:v>HYPERLINK is not implemented. linkLocation=https://pwel.jp/scourses/45, friendlyName=https://pwel.jp/scourses/45</x:v>
      </x:c>
      <x:c r="J69" s="6" t="str">
        <x:v>伝達関数・ボード線図・状態平均化を制御設計に結びつける講座</x:v>
      </x:c>
    </x:row>
    <x:row r="70" ht="42" customHeight="1">
      <x:c r="A70" s="6"/>
      <x:c r="B70" s="6"/>
      <x:c r="C70" s="6"/>
      <x:c r="D70" s="6" t="str">
        <x:v>その他推奨講座</x:v>
      </x:c>
      <x:c r="E70" s="6" t="str">
        <x:v>セミナー</x:v>
      </x:c>
      <x:c r="F70" s="6" t="str">
        <x:v>専門</x:v>
      </x:c>
      <x:c r="G70" s="6" t="str">
        <x:v>車載・パワエレ機器にみる熱対策～熱で失敗しないための基礎と実践～</x:v>
      </x:c>
      <x:c r="H70" s="6" t="str">
        <x:v>2026/12/24</x:v>
      </x:c>
      <x:c r="I70" s="6" t="e">
        <x:f>HYPERLINK("https://pwel.jp/scourses/28","https://pwel.jp/scourses/28")</x:f>
        <x:v>HYPERLINK is not implemented. linkLocation=https://pwel.jp/scourses/28, friendlyName=https://pwel.jp/scourses/28</x:v>
      </x:c>
      <x:c r="J70" s="6" t="str">
        <x:v>車載・パワエレ機器の熱対策を失敗しにくい視点で学ぶ講座</x:v>
      </x:c>
    </x:row>
    <x:row r="71" ht="42" customHeight="1">
      <x:c r="A71" s="6"/>
      <x:c r="B71" s="6"/>
      <x:c r="C71" s="6"/>
      <x:c r="D71" s="6" t="str">
        <x:v>その他推奨講座</x:v>
      </x:c>
      <x:c r="E71" s="6" t="str">
        <x:v>セミナー</x:v>
      </x:c>
      <x:c r="F71" s="6" t="str">
        <x:v>初級</x:v>
      </x:c>
      <x:c r="G71" s="6" t="str">
        <x:v>機械系技術者のためのパワエレ基礎養成講座</x:v>
      </x:c>
      <x:c r="H71" s="6" t="str">
        <x:v>2026/11/13</x:v>
      </x:c>
      <x:c r="I71" s="6" t="e">
        <x:f>HYPERLINK("https://pwel.jp/scourses/43","https://pwel.jp/scourses/43")</x:f>
        <x:v>HYPERLINK is not implemented. linkLocation=https://pwel.jp/scourses/43, friendlyName=https://pwel.jp/scourses/43</x:v>
      </x:c>
      <x:c r="J71" s="6" t="str">
        <x:v>機械系技術者向けに、パワエレ基礎を実務目線で学び直す講座</x:v>
      </x:c>
    </x:row>
    <x:row r="72" ht="42" customHeight="1">
      <x:c r="A72" s="6"/>
      <x:c r="B72" s="6"/>
      <x:c r="C72" s="6"/>
      <x:c r="D72" s="6" t="str">
        <x:v>その他推奨講座</x:v>
      </x:c>
      <x:c r="E72" s="6" t="str">
        <x:v>セミナー</x:v>
      </x:c>
      <x:c r="F72" s="6" t="str">
        <x:v>中級</x:v>
      </x:c>
      <x:c r="G72" s="6" t="str">
        <x:v>冷却設計の基礎と応用</x:v>
      </x:c>
      <x:c r="H72" s="6" t="str">
        <x:v>2027/1/12</x:v>
      </x:c>
      <x:c r="I72" s="6" t="e">
        <x:f>HYPERLINK("https://pwel.jp/scourses/12","https://pwel.jp/scourses/12")</x:f>
        <x:v>HYPERLINK is not implemented. linkLocation=https://pwel.jp/scourses/12, friendlyName=https://pwel.jp/scourses/12</x:v>
      </x:c>
      <x:c r="J72" s="6" t="str">
        <x:v>冷却設計の基礎から応用までを体系的に学ぶ講座</x:v>
      </x:c>
    </x:row>
    <x:row r="73" ht="42" customHeight="1">
      <x:c r="A73" s="6" t="str">
        <x:v>ノイズ対策、熱対策</x:v>
      </x:c>
      <x:c r="B73" s="6" t="str">
        <x:v>実務経験者</x:v>
      </x:c>
      <x:c r="C73" s="6" t="str">
        <x:v>熱対策に必要な伝熱、熱回路計算、熱設計法を習得する</x:v>
      </x:c>
      <x:c r="D73" s="6" t="str">
        <x:v>Step1</x:v>
      </x:c>
      <x:c r="E73" s="6" t="str">
        <x:v>eラーニング</x:v>
      </x:c>
      <x:c r="F73" s="6" t="str">
        <x:v>入門</x:v>
      </x:c>
      <x:c r="G73" s="6" t="str">
        <x:v>実験で学ぶ社会人のためのパワエレ技術（導入編）</x:v>
      </x:c>
      <x:c r="H73" s="6" t="str">
        <x:v>受付中</x:v>
      </x:c>
      <x:c r="I73" s="6" t="e">
        <x:f>HYPERLINK("https://pwel.jp/ecourses/9","https://pwel.jp/ecourses/9")</x:f>
        <x:v>HYPERLINK is not implemented. linkLocation=https://pwel.jp/ecourses/9, friendlyName=https://pwel.jp/ecourses/9</x:v>
      </x:c>
      <x:c r="J73" s="6" t="str">
        <x:v>実験とアニメーションで、数式を抑えてパワエレの全体像をつかむ講座</x:v>
      </x:c>
    </x:row>
    <x:row r="74" ht="42" customHeight="1">
      <x:c r="A74" s="6"/>
      <x:c r="B74" s="6"/>
      <x:c r="C74" s="6"/>
      <x:c r="D74" s="6" t="str">
        <x:v>Step2</x:v>
      </x:c>
      <x:c r="E74" s="6" t="str">
        <x:v>eラーニング</x:v>
      </x:c>
      <x:c r="F74" s="6" t="str">
        <x:v>初級</x:v>
      </x:c>
      <x:c r="G74" s="6" t="str">
        <x:v>実験で学ぶ社会人のためのパワエレ技術（基礎編）</x:v>
      </x:c>
      <x:c r="H74" s="6" t="str">
        <x:v>受付中</x:v>
      </x:c>
      <x:c r="I74" s="6" t="e">
        <x:f>HYPERLINK("https://pwel.jp/ecourses/13","https://pwel.jp/ecourses/13")</x:f>
        <x:v>HYPERLINK is not implemented. linkLocation=https://pwel.jp/ecourses/13, friendlyName=https://pwel.jp/ecourses/13</x:v>
      </x:c>
      <x:c r="J74" s="6" t="str">
        <x:v>導入編の次に、回路の基礎原理を実験で腹落ちさせる講座</x:v>
      </x:c>
    </x:row>
    <x:row r="75" ht="42" customHeight="1">
      <x:c r="A75" s="6"/>
      <x:c r="B75" s="6"/>
      <x:c r="C75" s="6"/>
      <x:c r="D75" s="6" t="str">
        <x:v>Step3</x:v>
      </x:c>
      <x:c r="E75" s="6" t="str">
        <x:v>セミナー</x:v>
      </x:c>
      <x:c r="F75" s="6" t="str">
        <x:v>中級</x:v>
      </x:c>
      <x:c r="G75" s="6" t="str">
        <x:v>冷却設計の基礎と応用</x:v>
      </x:c>
      <x:c r="H75" s="6" t="str">
        <x:v>2027/1/12</x:v>
      </x:c>
      <x:c r="I75" s="6" t="e">
        <x:f>HYPERLINK("https://pwel.jp/scourses/12","https://pwel.jp/scourses/12")</x:f>
        <x:v>HYPERLINK is not implemented. linkLocation=https://pwel.jp/scourses/12, friendlyName=https://pwel.jp/scourses/12</x:v>
      </x:c>
      <x:c r="J75" s="6" t="str">
        <x:v>冷却設計の基礎から応用までを体系的に学ぶ講座</x:v>
      </x:c>
    </x:row>
    <x:row r="76" ht="42" customHeight="1">
      <x:c r="A76" s="6"/>
      <x:c r="B76" s="6"/>
      <x:c r="C76" s="6"/>
      <x:c r="D76" s="6" t="str">
        <x:v>Step4</x:v>
      </x:c>
      <x:c r="E76" s="6" t="str">
        <x:v>セミナー</x:v>
      </x:c>
      <x:c r="F76" s="6" t="str">
        <x:v>専門</x:v>
      </x:c>
      <x:c r="G76" s="6" t="str">
        <x:v>車載・パワエレ機器にみる熱対策～熱で失敗しないための基礎と実践～</x:v>
      </x:c>
      <x:c r="H76" s="6" t="str">
        <x:v>2026/12/24</x:v>
      </x:c>
      <x:c r="I76" s="6" t="e">
        <x:f>HYPERLINK("https://pwel.jp/scourses/28","https://pwel.jp/scourses/28")</x:f>
        <x:v>HYPERLINK is not implemented. linkLocation=https://pwel.jp/scourses/28, friendlyName=https://pwel.jp/scourses/28</x:v>
      </x:c>
      <x:c r="J76" s="6" t="str">
        <x:v>車載・パワエレ機器の熱対策を失敗しにくい視点で学ぶ講座</x:v>
      </x:c>
    </x:row>
    <x:row r="77" ht="42" customHeight="1">
      <x:c r="A77" s="6"/>
      <x:c r="B77" s="6"/>
      <x:c r="C77" s="6"/>
      <x:c r="D77" s="6" t="str">
        <x:v>その他推奨講座</x:v>
      </x:c>
      <x:c r="E77" s="6" t="str">
        <x:v>セミナー</x:v>
      </x:c>
      <x:c r="F77" s="6" t="str">
        <x:v>初級</x:v>
      </x:c>
      <x:c r="G77" s="6" t="str">
        <x:v>開発者のためのインバータ入門講座</x:v>
      </x:c>
      <x:c r="H77" s="6" t="str">
        <x:v>2026/10/15</x:v>
      </x:c>
      <x:c r="I77" s="6" t="e">
        <x:f>HYPERLINK("https://pwel.jp/scourses/62","https://pwel.jp/scourses/62")</x:f>
        <x:v>HYPERLINK is not implemented. linkLocation=https://pwel.jp/scourses/62, friendlyName=https://pwel.jp/scourses/62</x:v>
      </x:c>
      <x:c r="J77" s="6" t="str">
        <x:v>インバータ未経験者向けに、役割と動作の基本を整理する講座</x:v>
      </x:c>
    </x:row>
    <x:row r="78" ht="42" customHeight="1">
      <x:c r="A78" s="6"/>
      <x:c r="B78" s="6"/>
      <x:c r="C78" s="6"/>
      <x:c r="D78" s="6" t="str">
        <x:v>その他推奨講座</x:v>
      </x:c>
      <x:c r="E78" s="6" t="str">
        <x:v>セミナー</x:v>
      </x:c>
      <x:c r="F78" s="6" t="str">
        <x:v>中級</x:v>
      </x:c>
      <x:c r="G78" s="6" t="str">
        <x:v>ノイズ対策技術パワエレノイズの原因と対策</x:v>
      </x:c>
      <x:c r="H78" s="6" t="str">
        <x:v>2026/11/12</x:v>
      </x:c>
      <x:c r="I78" s="6" t="e">
        <x:f>HYPERLINK("https://pwel.jp/scourses/10","https://pwel.jp/scourses/10")</x:f>
        <x:v>HYPERLINK is not implemented. linkLocation=https://pwel.jp/scourses/10, friendlyName=https://pwel.jp/scourses/10</x:v>
      </x:c>
      <x:c r="J78" s="6" t="str">
        <x:v>パワエレノイズの発生原因と実務で使う対策を整理する講座</x:v>
      </x:c>
    </x:row>
    <x:row r="79" ht="42" customHeight="1">
      <x:c r="A79" s="6"/>
      <x:c r="B79" s="6"/>
      <x:c r="C79" s="6"/>
      <x:c r="D79" s="6" t="str">
        <x:v>その他推奨講座</x:v>
      </x:c>
      <x:c r="E79" s="6" t="str">
        <x:v>セミナー</x:v>
      </x:c>
      <x:c r="F79" s="6" t="str">
        <x:v>入門</x:v>
      </x:c>
      <x:c r="G79" s="6" t="str">
        <x:v>EV/HEVの特長から、パワエレ技術を理解する</x:v>
      </x:c>
      <x:c r="H79" s="6" t="str">
        <x:v>2026/10/30</x:v>
      </x:c>
      <x:c r="I79" s="6" t="e">
        <x:f>HYPERLINK("https://pwel.jp/scourses/53","https://pwel.jp/scourses/53")</x:f>
        <x:v>HYPERLINK is not implemented. linkLocation=https://pwel.jp/scourses/53, friendlyName=https://pwel.jp/scourses/53</x:v>
      </x:c>
      <x:c r="J79" s="6" t="str">
        <x:v>EV/HEVを切り口に、パワエレが使われる理由と要点を学ぶ講座</x:v>
      </x:c>
    </x:row>
    <x:row r="80" ht="42" customHeight="1">
      <x:c r="A80" s="6"/>
      <x:c r="B80" s="6"/>
      <x:c r="C80" s="6"/>
      <x:c r="D80" s="6" t="str">
        <x:v>その他推奨講座</x:v>
      </x:c>
      <x:c r="E80" s="6" t="str">
        <x:v>セミナー</x:v>
      </x:c>
      <x:c r="F80" s="6" t="str">
        <x:v>中級</x:v>
      </x:c>
      <x:c r="G80" s="6" t="str">
        <x:v>基礎パワエレ制御の速習法～伝達関数・ボード線図・状態平均化を極める～</x:v>
      </x:c>
      <x:c r="H80" s="6" t="str">
        <x:v>2026/9/25</x:v>
      </x:c>
      <x:c r="I80" s="6" t="e">
        <x:f>HYPERLINK("https://pwel.jp/scourses/45","https://pwel.jp/scourses/45")</x:f>
        <x:v>HYPERLINK is not implemented. linkLocation=https://pwel.jp/scourses/45, friendlyName=https://pwel.jp/scourses/45</x:v>
      </x:c>
      <x:c r="J80" s="6" t="str">
        <x:v>伝達関数・ボード線図・状態平均化を制御設計に結びつける講座</x:v>
      </x:c>
    </x:row>
    <x:row r="81" ht="42" customHeight="1">
      <x:c r="A81" s="6"/>
      <x:c r="B81" s="6"/>
      <x:c r="C81" s="6"/>
      <x:c r="D81" s="6" t="str">
        <x:v>その他推奨講座</x:v>
      </x:c>
      <x:c r="E81" s="6" t="str">
        <x:v>セミナー</x:v>
      </x:c>
      <x:c r="F81" s="6" t="str">
        <x:v>初級</x:v>
      </x:c>
      <x:c r="G81" s="6" t="str">
        <x:v>機械系技術者のためのパワエレ基礎養成講座</x:v>
      </x:c>
      <x:c r="H81" s="6" t="str">
        <x:v>2026/11/13</x:v>
      </x:c>
      <x:c r="I81" s="6" t="e">
        <x:f>HYPERLINK("https://pwel.jp/scourses/43","https://pwel.jp/scourses/43")</x:f>
        <x:v>HYPERLINK is not implemented. linkLocation=https://pwel.jp/scourses/43, friendlyName=https://pwel.jp/scourses/43</x:v>
      </x:c>
      <x:c r="J81" s="6" t="str">
        <x:v>機械系技術者向けに、パワエレ基礎を実務目線で学び直す講座</x:v>
      </x:c>
    </x:row>
    <x:row r="82" ht="42" customHeight="1">
      <x:c r="A82" s="6"/>
      <x:c r="B82" s="6"/>
      <x:c r="C82" s="6"/>
      <x:c r="D82" s="6" t="str">
        <x:v>その他推奨講座</x:v>
      </x:c>
      <x:c r="E82" s="6" t="str">
        <x:v>セミナー</x:v>
      </x:c>
      <x:c r="F82" s="6" t="str">
        <x:v>中級</x:v>
      </x:c>
      <x:c r="G82" s="6" t="str">
        <x:v>パワエレ屋必見、リチウムイオン電池の基礎とパワエレ技術</x:v>
      </x:c>
      <x:c r="H82" s="6" t="str">
        <x:v>2027/1/25</x:v>
      </x:c>
      <x:c r="I82" s="6" t="e">
        <x:f>HYPERLINK("https://pwel.jp/scourses/40","https://pwel.jp/scourses/40")</x:f>
        <x:v>HYPERLINK is not implemented. linkLocation=https://pwel.jp/scourses/40, friendlyName=https://pwel.jp/scourses/40</x:v>
      </x:c>
      <x:c r="J82" s="6" t="str">
        <x:v>リチウムイオン電池の基礎とパワエレとの関わりを学ぶ講座</x:v>
      </x:c>
    </x:row>
    <x:row r="83" ht="42" customHeight="1">
      <x:c r="A83" s="6" t="str">
        <x:v>モータ</x:v>
      </x:c>
      <x:c r="B83" s="6" t="str">
        <x:v>初学者</x:v>
      </x:c>
      <x:c r="C83" s="6" t="str">
        <x:v>モータ設計に必要なモータの理論、動作原理等の基礎知識を習得する</x:v>
      </x:c>
      <x:c r="D83" s="6" t="str">
        <x:v>Step1</x:v>
      </x:c>
      <x:c r="E83" s="6" t="str">
        <x:v>セミナー</x:v>
      </x:c>
      <x:c r="F83" s="6" t="str">
        <x:v>入門</x:v>
      </x:c>
      <x:c r="G83" s="6" t="str">
        <x:v>EV/HEVの特長から、パワエレ技術を理解する</x:v>
      </x:c>
      <x:c r="H83" s="6" t="str">
        <x:v>2026/10/30</x:v>
      </x:c>
      <x:c r="I83" s="6" t="e">
        <x:f>HYPERLINK("https://pwel.jp/scourses/53","https://pwel.jp/scourses/53")</x:f>
        <x:v>HYPERLINK is not implemented. linkLocation=https://pwel.jp/scourses/53, friendlyName=https://pwel.jp/scourses/53</x:v>
      </x:c>
      <x:c r="J83" s="6" t="str">
        <x:v>EV/HEVを切り口に、パワエレが使われる理由と要点を学ぶ講座</x:v>
      </x:c>
    </x:row>
    <x:row r="84" ht="42" customHeight="1">
      <x:c r="A84" s="6"/>
      <x:c r="B84" s="6"/>
      <x:c r="C84" s="6"/>
      <x:c r="D84" s="6" t="str">
        <x:v>Step2</x:v>
      </x:c>
      <x:c r="E84" s="6" t="str">
        <x:v>eラーニング</x:v>
      </x:c>
      <x:c r="F84" s="6" t="str">
        <x:v>入門</x:v>
      </x:c>
      <x:c r="G84" s="6" t="str">
        <x:v>実験で学ぶ社会人のためのパワエレ技術（導入編）</x:v>
      </x:c>
      <x:c r="H84" s="6" t="str">
        <x:v>受付中</x:v>
      </x:c>
      <x:c r="I84" s="6" t="e">
        <x:f>HYPERLINK("https://pwel.jp/ecourses/9","https://pwel.jp/ecourses/9")</x:f>
        <x:v>HYPERLINK is not implemented. linkLocation=https://pwel.jp/ecourses/9, friendlyName=https://pwel.jp/ecourses/9</x:v>
      </x:c>
      <x:c r="J84" s="6" t="str">
        <x:v>実験とアニメーションで、数式を抑えてパワエレの全体像をつかむ講座</x:v>
      </x:c>
    </x:row>
    <x:row r="85" ht="42" customHeight="1">
      <x:c r="A85" s="6"/>
      <x:c r="B85" s="6"/>
      <x:c r="C85" s="6"/>
      <x:c r="D85" s="6" t="str">
        <x:v>Step3</x:v>
      </x:c>
      <x:c r="E85" s="6" t="str">
        <x:v>セミナー</x:v>
      </x:c>
      <x:c r="F85" s="6" t="str">
        <x:v>入門</x:v>
      </x:c>
      <x:c r="G85" s="6" t="str">
        <x:v>電気工学入門機械系・情報系技術者のための電気入門講座</x:v>
      </x:c>
      <x:c r="H85" s="6" t="str">
        <x:v>2026/10/8</x:v>
      </x:c>
      <x:c r="I85" s="6" t="e">
        <x:f>HYPERLINK("https://pwel.jp/scourses/1","https://pwel.jp/scourses/1")</x:f>
        <x:v>HYPERLINK is not implemented. linkLocation=https://pwel.jp/scourses/1, friendlyName=https://pwel.jp/scourses/1</x:v>
      </x:c>
      <x:c r="J85" s="6" t="str">
        <x:v>電気が苦手でも、電圧・電流・回路の基礎から学び直せる講座</x:v>
      </x:c>
    </x:row>
    <x:row r="86" ht="42" customHeight="1">
      <x:c r="A86" s="6"/>
      <x:c r="B86" s="6"/>
      <x:c r="C86" s="6"/>
      <x:c r="D86" s="6" t="str">
        <x:v>Step4</x:v>
      </x:c>
      <x:c r="E86" s="6" t="str">
        <x:v>eラーニング</x:v>
      </x:c>
      <x:c r="F86" s="6" t="str">
        <x:v>初級</x:v>
      </x:c>
      <x:c r="G86" s="6" t="str">
        <x:v>実験で学ぶ社会人のためのパワエレ技術（基礎編）</x:v>
      </x:c>
      <x:c r="H86" s="6" t="str">
        <x:v>受付中</x:v>
      </x:c>
      <x:c r="I86" s="6" t="e">
        <x:f>HYPERLINK("https://pwel.jp/ecourses/13","https://pwel.jp/ecourses/13")</x:f>
        <x:v>HYPERLINK is not implemented. linkLocation=https://pwel.jp/ecourses/13, friendlyName=https://pwel.jp/ecourses/13</x:v>
      </x:c>
      <x:c r="J86" s="6" t="str">
        <x:v>導入編の次に、回路の基礎原理を実験で腹落ちさせる講座</x:v>
      </x:c>
    </x:row>
    <x:row r="87" ht="42" customHeight="1">
      <x:c r="A87" s="6"/>
      <x:c r="B87" s="6"/>
      <x:c r="C87" s="6"/>
      <x:c r="D87" s="6" t="str">
        <x:v>Step5</x:v>
      </x:c>
      <x:c r="E87" s="6" t="str">
        <x:v>セミナー</x:v>
      </x:c>
      <x:c r="F87" s="6" t="str">
        <x:v>初級</x:v>
      </x:c>
      <x:c r="G87" s="6" t="str">
        <x:v>モータ初級わかりやすいモータの基本技術</x:v>
      </x:c>
      <x:c r="H87" s="6" t="str">
        <x:v>2027/2/17</x:v>
      </x:c>
      <x:c r="I87" s="6" t="e">
        <x:f>HYPERLINK("https://pwel.jp/scourses/4","https://pwel.jp/scourses/4")</x:f>
        <x:v>HYPERLINK is not implemented. linkLocation=https://pwel.jp/scourses/4, friendlyName=https://pwel.jp/scourses/4</x:v>
      </x:c>
      <x:c r="J87" s="6" t="str">
        <x:v>モータの原理と基本特性を初学者向けに整理する講座</x:v>
      </x:c>
    </x:row>
    <x:row r="88" ht="42" customHeight="1">
      <x:c r="A88" s="6"/>
      <x:c r="B88" s="6"/>
      <x:c r="C88" s="6"/>
      <x:c r="D88" s="6" t="str">
        <x:v>Step6</x:v>
      </x:c>
      <x:c r="E88" s="6" t="str">
        <x:v>セミナー</x:v>
      </x:c>
      <x:c r="F88" s="6" t="str">
        <x:v>初級</x:v>
      </x:c>
      <x:c r="G88" s="6" t="str">
        <x:v>機械系技術者のためのパワエレ基礎養成講座</x:v>
      </x:c>
      <x:c r="H88" s="6" t="str">
        <x:v>2026/11/13</x:v>
      </x:c>
      <x:c r="I88" s="6" t="e">
        <x:f>HYPERLINK("https://pwel.jp/scourses/43","https://pwel.jp/scourses/43")</x:f>
        <x:v>HYPERLINK is not implemented. linkLocation=https://pwel.jp/scourses/43, friendlyName=https://pwel.jp/scourses/43</x:v>
      </x:c>
      <x:c r="J88" s="6" t="str">
        <x:v>機械系技術者向けに、パワエレ基礎を実務目線で学び直す講座</x:v>
      </x:c>
    </x:row>
    <x:row r="89" ht="42" customHeight="1">
      <x:c r="A89" s="6"/>
      <x:c r="B89" s="6"/>
      <x:c r="C89" s="6"/>
      <x:c r="D89" s="6" t="str">
        <x:v>Step7</x:v>
      </x:c>
      <x:c r="E89" s="6" t="str">
        <x:v>セミナー</x:v>
      </x:c>
      <x:c r="F89" s="6" t="str">
        <x:v>初級</x:v>
      </x:c>
      <x:c r="G89" s="6" t="str">
        <x:v>つくりながら学ぶブラシレスモータ</x:v>
      </x:c>
      <x:c r="H89" s="6" t="str">
        <x:v>2026/12/10</x:v>
      </x:c>
      <x:c r="I89" s="6" t="e">
        <x:f>HYPERLINK("https://pwel.jp/scourses/49","https://pwel.jp/scourses/49")</x:f>
        <x:v>HYPERLINK is not implemented. linkLocation=https://pwel.jp/scourses/49, friendlyName=https://pwel.jp/scourses/49</x:v>
      </x:c>
      <x:c r="J89" s="6" t="str">
        <x:v>ブラシレスモータを実際につくりながら理解する講座</x:v>
      </x:c>
    </x:row>
    <x:row r="90" ht="42" customHeight="1">
      <x:c r="A90" s="6"/>
      <x:c r="B90" s="6"/>
      <x:c r="C90" s="6"/>
      <x:c r="D90" s="6" t="str">
        <x:v>Step8</x:v>
      </x:c>
      <x:c r="E90" s="6" t="str">
        <x:v>セミナー</x:v>
      </x:c>
      <x:c r="F90" s="6" t="str">
        <x:v>初級</x:v>
      </x:c>
      <x:c r="G90" s="6" t="str">
        <x:v>シミュレータと実機で学ぶブラシレスモータ設計入門</x:v>
      </x:c>
      <x:c r="H90" s="6" t="str">
        <x:v>2026/10/22</x:v>
      </x:c>
      <x:c r="I90" s="6" t="e">
        <x:f>HYPERLINK("https://pwel.jp/scourses/73","https://pwel.jp/scourses/73")</x:f>
        <x:v>HYPERLINK is not implemented. linkLocation=https://pwel.jp/scourses/73, friendlyName=https://pwel.jp/scourses/73</x:v>
      </x:c>
      <x:c r="J90" s="6" t="str">
        <x:v>シミュレータと実機で、ブラシレスモータ設計の流れを掴む講座</x:v>
      </x:c>
    </x:row>
    <x:row r="91" ht="42" customHeight="1">
      <x:c r="A91" s="6"/>
      <x:c r="B91" s="6"/>
      <x:c r="C91" s="6"/>
      <x:c r="D91" s="6" t="str">
        <x:v>その他推奨講座</x:v>
      </x:c>
      <x:c r="E91" s="6" t="str">
        <x:v>セミナー</x:v>
      </x:c>
      <x:c r="F91" s="6" t="str">
        <x:v>初級</x:v>
      </x:c>
      <x:c r="G91" s="6" t="str">
        <x:v>インバータ（初級）インバータを扱ったことのない技術者向けの講座</x:v>
      </x:c>
      <x:c r="H91" s="6" t="str">
        <x:v>2026/11/5</x:v>
      </x:c>
      <x:c r="I91" s="6" t="e">
        <x:f>HYPERLINK("https://pwel.jp/scourses/2","https://pwel.jp/scourses/2")</x:f>
        <x:v>HYPERLINK is not implemented. linkLocation=https://pwel.jp/scourses/2, friendlyName=https://pwel.jp/scourses/2</x:v>
      </x:c>
      <x:c r="J91" s="6" t="str">
        <x:v>インバータ未経験者向けに、仕組みと基本用途を学ぶ講座</x:v>
      </x:c>
    </x:row>
    <x:row r="92" ht="42" customHeight="1">
      <x:c r="A92" s="6"/>
      <x:c r="B92" s="6"/>
      <x:c r="C92" s="6"/>
      <x:c r="D92" s="6" t="str">
        <x:v>その他推奨講座</x:v>
      </x:c>
      <x:c r="E92" s="6" t="str">
        <x:v>セミナー</x:v>
      </x:c>
      <x:c r="F92" s="6" t="str">
        <x:v>中級</x:v>
      </x:c>
      <x:c r="G92" s="6" t="str">
        <x:v>中級者のためのモータ制御回転数制御からベクトル制御の入門まで</x:v>
      </x:c>
      <x:c r="H92" s="6" t="str">
        <x:v>日程調整中</x:v>
      </x:c>
      <x:c r="I92" s="6" t="e">
        <x:f>HYPERLINK("https://pwel.jp/scourses/5","https://pwel.jp/scourses/5")</x:f>
        <x:v>HYPERLINK is not implemented. linkLocation=https://pwel.jp/scourses/5, friendlyName=https://pwel.jp/scourses/5</x:v>
      </x:c>
      <x:c r="J92" s="6" t="str">
        <x:v>回転数制御からベクトル制御の入口までをつなぐ講座</x:v>
      </x:c>
    </x:row>
    <x:row r="93" ht="42" customHeight="1">
      <x:c r="A93" s="6"/>
      <x:c r="B93" s="6"/>
      <x:c r="C93" s="6"/>
      <x:c r="D93" s="6" t="str">
        <x:v>その他推奨講座</x:v>
      </x:c>
      <x:c r="E93" s="6" t="str">
        <x:v>セミナー</x:v>
      </x:c>
      <x:c r="F93" s="6" t="str">
        <x:v>中級</x:v>
      </x:c>
      <x:c r="G93" s="6" t="str">
        <x:v>中級者のためのモータ設計モータを活用するための設計の考え方</x:v>
      </x:c>
      <x:c r="H93" s="6" t="str">
        <x:v>日程調整中</x:v>
      </x:c>
      <x:c r="I93" s="6" t="e">
        <x:f>HYPERLINK("https://pwel.jp/scourses/15","https://pwel.jp/scourses/15")</x:f>
        <x:v>HYPERLINK is not implemented. linkLocation=https://pwel.jp/scourses/15, friendlyName=https://pwel.jp/scourses/15</x:v>
      </x:c>
      <x:c r="J93" s="6" t="str">
        <x:v>モータを使いこなすための設計の考え方を学ぶ講座</x:v>
      </x:c>
    </x:row>
    <x:row r="94" ht="42" customHeight="1">
      <x:c r="A94" s="6"/>
      <x:c r="B94" s="6"/>
      <x:c r="C94" s="6"/>
      <x:c r="D94" s="6" t="str">
        <x:v>その他推奨講座</x:v>
      </x:c>
      <x:c r="E94" s="6" t="str">
        <x:v>セミナー</x:v>
      </x:c>
      <x:c r="F94" s="6" t="str">
        <x:v>専門</x:v>
      </x:c>
      <x:c r="G94" s="6" t="str">
        <x:v>モータの品質問題とその解決方法（今知りたい！実務に役立つ知識と低減対策法）</x:v>
      </x:c>
      <x:c r="H94" s="6" t="str">
        <x:v>2027/2/8</x:v>
      </x:c>
      <x:c r="I94" s="6" t="e">
        <x:f>HYPERLINK("https://pwel.jp/scourses/68","https://pwel.jp/scourses/68")</x:f>
        <x:v>HYPERLINK is not implemented. linkLocation=https://pwel.jp/scourses/68, friendlyName=https://pwel.jp/scourses/68</x:v>
      </x:c>
      <x:c r="J94" s="6" t="str">
        <x:v>実務で起こるモータ品質問題と低減策を学ぶ講座</x:v>
      </x:c>
    </x:row>
    <x:row r="95" ht="42" customHeight="1">
      <x:c r="A95" s="6" t="str">
        <x:v>モータ</x:v>
      </x:c>
      <x:c r="B95" s="6" t="str">
        <x:v>実務経験者</x:v>
      </x:c>
      <x:c r="C95" s="6" t="str">
        <x:v>モータ設計に必要なモータの理論、動作原理等の基礎知識を習得する</x:v>
      </x:c>
      <x:c r="D95" s="6" t="str">
        <x:v>Step1</x:v>
      </x:c>
      <x:c r="E95" s="6" t="str">
        <x:v>セミナー</x:v>
      </x:c>
      <x:c r="F95" s="6" t="str">
        <x:v>初級</x:v>
      </x:c>
      <x:c r="G95" s="6" t="str">
        <x:v>モータ初級わかりやすいモータの基本技術</x:v>
      </x:c>
      <x:c r="H95" s="6" t="str">
        <x:v>2027/2/17</x:v>
      </x:c>
      <x:c r="I95" s="6" t="e">
        <x:f>HYPERLINK("https://pwel.jp/scourses/4","https://pwel.jp/scourses/4")</x:f>
        <x:v>HYPERLINK is not implemented. linkLocation=https://pwel.jp/scourses/4, friendlyName=https://pwel.jp/scourses/4</x:v>
      </x:c>
      <x:c r="J95" s="6" t="str">
        <x:v>モータの原理と基本特性を初学者向けに整理する講座</x:v>
      </x:c>
    </x:row>
    <x:row r="96" ht="42" customHeight="1">
      <x:c r="A96" s="6"/>
      <x:c r="B96" s="6"/>
      <x:c r="C96" s="6"/>
      <x:c r="D96" s="6" t="str">
        <x:v>Step2</x:v>
      </x:c>
      <x:c r="E96" s="6" t="str">
        <x:v>セミナー</x:v>
      </x:c>
      <x:c r="F96" s="6" t="str">
        <x:v>中級</x:v>
      </x:c>
      <x:c r="G96" s="6" t="str">
        <x:v>中級者のためのモータ設計モータを活用するための設計の考え方</x:v>
      </x:c>
      <x:c r="H96" s="6" t="str">
        <x:v>日程調整中</x:v>
      </x:c>
      <x:c r="I96" s="6" t="e">
        <x:f>HYPERLINK("https://pwel.jp/scourses/15","https://pwel.jp/scourses/15")</x:f>
        <x:v>HYPERLINK is not implemented. linkLocation=https://pwel.jp/scourses/15, friendlyName=https://pwel.jp/scourses/15</x:v>
      </x:c>
      <x:c r="J96" s="6" t="str">
        <x:v>モータを使いこなすための設計の考え方を学ぶ講座</x:v>
      </x:c>
    </x:row>
    <x:row r="97" ht="42" customHeight="1">
      <x:c r="A97" s="6"/>
      <x:c r="B97" s="6"/>
      <x:c r="C97" s="6"/>
      <x:c r="D97" s="6" t="str">
        <x:v>Step3</x:v>
      </x:c>
      <x:c r="E97" s="6" t="str">
        <x:v>セミナー</x:v>
      </x:c>
      <x:c r="F97" s="6" t="str">
        <x:v>中級</x:v>
      </x:c>
      <x:c r="G97" s="6" t="str">
        <x:v>中級者のためのモータ制御回転数制御からベクトル制御の入門まで</x:v>
      </x:c>
      <x:c r="H97" s="6" t="str">
        <x:v>日程調整中</x:v>
      </x:c>
      <x:c r="I97" s="6" t="e">
        <x:f>HYPERLINK("https://pwel.jp/scourses/5","https://pwel.jp/scourses/5")</x:f>
        <x:v>HYPERLINK is not implemented. linkLocation=https://pwel.jp/scourses/5, friendlyName=https://pwel.jp/scourses/5</x:v>
      </x:c>
      <x:c r="J97" s="6" t="str">
        <x:v>回転数制御からベクトル制御の入口までをつなぐ講座</x:v>
      </x:c>
    </x:row>
    <x:row r="98" ht="42" customHeight="1">
      <x:c r="A98" s="6"/>
      <x:c r="B98" s="6"/>
      <x:c r="C98" s="6"/>
      <x:c r="D98" s="6" t="str">
        <x:v>Step4</x:v>
      </x:c>
      <x:c r="E98" s="6" t="str">
        <x:v>セミナー</x:v>
      </x:c>
      <x:c r="F98" s="6" t="str">
        <x:v>初級</x:v>
      </x:c>
      <x:c r="G98" s="6" t="str">
        <x:v>シミュレータと実機で学ぶブラシレスモータ設計入門</x:v>
      </x:c>
      <x:c r="H98" s="6" t="str">
        <x:v>2026/10/22</x:v>
      </x:c>
      <x:c r="I98" s="6" t="e">
        <x:f>HYPERLINK("https://pwel.jp/scourses/73","https://pwel.jp/scourses/73")</x:f>
        <x:v>HYPERLINK is not implemented. linkLocation=https://pwel.jp/scourses/73, friendlyName=https://pwel.jp/scourses/73</x:v>
      </x:c>
      <x:c r="J98" s="6" t="str">
        <x:v>シミュレータと実機で、ブラシレスモータ設計の流れを掴む講座</x:v>
      </x:c>
    </x:row>
    <x:row r="99" ht="42" customHeight="1">
      <x:c r="A99" s="6"/>
      <x:c r="B99" s="6"/>
      <x:c r="C99" s="6"/>
      <x:c r="D99" s="6" t="str">
        <x:v>Step5</x:v>
      </x:c>
      <x:c r="E99" s="6" t="str">
        <x:v>セミナー</x:v>
      </x:c>
      <x:c r="F99" s="6" t="str">
        <x:v>中級</x:v>
      </x:c>
      <x:c r="G99" s="6" t="str">
        <x:v>モータ振動騒音と低減対策（基礎編）ー 電流・流体・機械の３領域から学ぶ実用講座 ー</x:v>
      </x:c>
      <x:c r="H99" s="6" t="str">
        <x:v>2026/10/16</x:v>
      </x:c>
      <x:c r="I99" s="6" t="e">
        <x:f>HYPERLINK("https://pwel.jp/scourses/63","https://pwel.jp/scourses/63")</x:f>
        <x:v>HYPERLINK is not implemented. linkLocation=https://pwel.jp/scourses/63, friendlyName=https://pwel.jp/scourses/63</x:v>
      </x:c>
      <x:c r="J99" s="6" t="str">
        <x:v>振動・騒音を電流・流体・機械の3領域で基礎から捉える講座</x:v>
      </x:c>
    </x:row>
    <x:row r="100" ht="42" customHeight="1">
      <x:c r="A100" s="6"/>
      <x:c r="B100" s="6"/>
      <x:c r="C100" s="6"/>
      <x:c r="D100" s="6" t="str">
        <x:v>Step6</x:v>
      </x:c>
      <x:c r="E100" s="6" t="str">
        <x:v>セミナー</x:v>
      </x:c>
      <x:c r="F100" s="6" t="str">
        <x:v>専門</x:v>
      </x:c>
      <x:c r="G100" s="6" t="str">
        <x:v>モータの振動騒音（対策編）（今知りたい！実務に役立つ知識と低減対策法）</x:v>
      </x:c>
      <x:c r="H100" s="6" t="str">
        <x:v>2026/11/6</x:v>
      </x:c>
      <x:c r="I100" s="6" t="e">
        <x:f>HYPERLINK("https://pwel.jp/scourses/64","https://pwel.jp/scourses/64")</x:f>
        <x:v>HYPERLINK is not implemented. linkLocation=https://pwel.jp/scourses/64, friendlyName=https://pwel.jp/scourses/64</x:v>
      </x:c>
      <x:c r="J100" s="6" t="str">
        <x:v>モータ振動騒音の原因別対策を実務向けに学ぶ講座</x:v>
      </x:c>
    </x:row>
    <x:row r="101" ht="42" customHeight="1">
      <x:c r="A101" s="6"/>
      <x:c r="B101" s="6"/>
      <x:c r="C101" s="6"/>
      <x:c r="D101" s="6" t="str">
        <x:v>Step7</x:v>
      </x:c>
      <x:c r="E101" s="6" t="str">
        <x:v>セミナー</x:v>
      </x:c>
      <x:c r="F101" s="6" t="str">
        <x:v>専門</x:v>
      </x:c>
      <x:c r="G101" s="6" t="str">
        <x:v>モータの品質問題とその解決方法（今知りたい！実務に役立つ知識と低減対策法）</x:v>
      </x:c>
      <x:c r="H101" s="6" t="str">
        <x:v>2027/2/8</x:v>
      </x:c>
      <x:c r="I101" s="6" t="e">
        <x:f>HYPERLINK("https://pwel.jp/scourses/68","https://pwel.jp/scourses/68")</x:f>
        <x:v>HYPERLINK is not implemented. linkLocation=https://pwel.jp/scourses/68, friendlyName=https://pwel.jp/scourses/68</x:v>
      </x:c>
      <x:c r="J101" s="6" t="str">
        <x:v>実務で起こるモータ品質問題と低減策を学ぶ講座</x:v>
      </x:c>
    </x:row>
    <x:row r="102" ht="42" customHeight="1">
      <x:c r="A102" s="6"/>
      <x:c r="B102" s="6"/>
      <x:c r="C102" s="6"/>
      <x:c r="D102" s="6" t="str">
        <x:v>Step8</x:v>
      </x:c>
      <x:c r="E102" s="6" t="str">
        <x:v>セミナー</x:v>
      </x:c>
      <x:c r="F102" s="6" t="str">
        <x:v>専門</x:v>
      </x:c>
      <x:c r="G102" s="6" t="str">
        <x:v>モータのトルクリップルとその低減対策（今知りたい！実務に役立つ知識と低減対策法）</x:v>
      </x:c>
      <x:c r="H102" s="6" t="str">
        <x:v>2027/1/20</x:v>
      </x:c>
      <x:c r="I102" s="6" t="e">
        <x:f>HYPERLINK("https://pwel.jp/scourses/78","https://pwel.jp/scourses/78")</x:f>
        <x:v>HYPERLINK is not implemented. linkLocation=https://pwel.jp/scourses/78, friendlyName=https://pwel.jp/scourses/78</x:v>
      </x:c>
      <x:c r="J102" s="6" t="str">
        <x:v>トルクリップルの原因分析と低減対策に絞って学ぶ講座</x:v>
      </x:c>
    </x:row>
    <x:row r="103" ht="42" customHeight="1">
      <x:c r="A103" s="6"/>
      <x:c r="B103" s="6"/>
      <x:c r="C103" s="6"/>
      <x:c r="D103" s="6" t="str">
        <x:v>その他推奨講座</x:v>
      </x:c>
      <x:c r="E103" s="6" t="str">
        <x:v>セミナー</x:v>
      </x:c>
      <x:c r="F103" s="6" t="str">
        <x:v>専門</x:v>
      </x:c>
      <x:c r="G103" s="6" t="str">
        <x:v>モータの振動騒音（対策編）（今知りたい！実務に役立つ知識と低減対策法）</x:v>
      </x:c>
      <x:c r="H103" s="6" t="str">
        <x:v>2026/11/6</x:v>
      </x:c>
      <x:c r="I103" s="6" t="e">
        <x:f>HYPERLINK("https://pwel.jp/scourses/64","https://pwel.jp/scourses/64")</x:f>
        <x:v>HYPERLINK is not implemented. linkLocation=https://pwel.jp/scourses/64, friendlyName=https://pwel.jp/scourses/64</x:v>
      </x:c>
      <x:c r="J103" s="6" t="str">
        <x:v>モータ振動騒音の原因別対策を実務向けに学ぶ講座</x:v>
      </x:c>
    </x:row>
    <x:row r="104" ht="42" customHeight="1">
      <x:c r="A104" s="6"/>
      <x:c r="B104" s="6"/>
      <x:c r="C104" s="6"/>
      <x:c r="D104" s="6" t="str">
        <x:v>その他推奨講座</x:v>
      </x:c>
      <x:c r="E104" s="6" t="str">
        <x:v>セミナー</x:v>
      </x:c>
      <x:c r="F104" s="6" t="str">
        <x:v>専門</x:v>
      </x:c>
      <x:c r="G104" s="6" t="str">
        <x:v>モータの品質問題とその解決方法（今知りたい！実務に役立つ知識と低減対策法）</x:v>
      </x:c>
      <x:c r="H104" s="6" t="str">
        <x:v>2027/2/8</x:v>
      </x:c>
      <x:c r="I104" s="6" t="e">
        <x:f>HYPERLINK("https://pwel.jp/scourses/68","https://pwel.jp/scourses/68")</x:f>
        <x:v>HYPERLINK is not implemented. linkLocation=https://pwel.jp/scourses/68, friendlyName=https://pwel.jp/scourses/68</x:v>
      </x:c>
      <x:c r="J104" s="6" t="str">
        <x:v>実務で起こるモータ品質問題と低減策を学ぶ講座</x:v>
      </x:c>
    </x:row>
    <x:row r="105" ht="42" customHeight="1">
      <x:c r="A105" s="6"/>
      <x:c r="B105" s="6"/>
      <x:c r="C105" s="6"/>
      <x:c r="D105" s="6" t="str">
        <x:v>その他推奨講座</x:v>
      </x:c>
      <x:c r="E105" s="6" t="str">
        <x:v>セミナー</x:v>
      </x:c>
      <x:c r="F105" s="6" t="str">
        <x:v>初級</x:v>
      </x:c>
      <x:c r="G105" s="6" t="str">
        <x:v>開発者のためのインバータ入門講座</x:v>
      </x:c>
      <x:c r="H105" s="6" t="str">
        <x:v>2026/10/15</x:v>
      </x:c>
      <x:c r="I105" s="6" t="e">
        <x:f>HYPERLINK("https://pwel.jp/scourses/62","https://pwel.jp/scourses/62")</x:f>
        <x:v>HYPERLINK is not implemented. linkLocation=https://pwel.jp/scourses/62, friendlyName=https://pwel.jp/scourses/62</x:v>
      </x:c>
      <x:c r="J105" s="6" t="str">
        <x:v>インバータ未経験者向けに、役割と動作の基本を整理する講座</x:v>
      </x:c>
    </x:row>
    <x:row r="106" ht="42" customHeight="1">
      <x:c r="A106" s="6"/>
      <x:c r="B106" s="6"/>
      <x:c r="C106" s="6"/>
      <x:c r="D106" s="6" t="str">
        <x:v>その他推奨講座</x:v>
      </x:c>
      <x:c r="E106" s="6" t="str">
        <x:v>セミナー</x:v>
      </x:c>
      <x:c r="F106" s="6" t="str">
        <x:v>初級</x:v>
      </x:c>
      <x:c r="G106" s="6" t="str">
        <x:v>自動車の省エネ化を実現するモータとその制御技術の基礎</x:v>
      </x:c>
      <x:c r="H106" s="6" t="str">
        <x:v>2026/10/29</x:v>
      </x:c>
      <x:c r="I106" s="6" t="e">
        <x:f>HYPERLINK("https://pwel.jp/scourses/52","https://pwel.jp/scourses/52")</x:f>
        <x:v>HYPERLINK is not implemented. linkLocation=https://pwel.jp/scourses/52, friendlyName=https://pwel.jp/scourses/52</x:v>
      </x:c>
      <x:c r="J106" s="6" t="str">
        <x:v>省エネ化を支えるモータと制御の基礎を自動車目線で理解する講座</x:v>
      </x:c>
    </x:row>
    <x:row r="107" ht="42" customHeight="1">
      <x:c r="A107" s="6"/>
      <x:c r="B107" s="6"/>
      <x:c r="C107" s="6"/>
      <x:c r="D107" s="6" t="str">
        <x:v>その他推奨講座</x:v>
      </x:c>
      <x:c r="E107" s="6" t="str">
        <x:v>セミナー</x:v>
      </x:c>
      <x:c r="F107" s="6" t="str">
        <x:v>中級</x:v>
      </x:c>
      <x:c r="G107" s="6" t="str">
        <x:v>冷却設計の基礎と応用</x:v>
      </x:c>
      <x:c r="H107" s="6" t="str">
        <x:v>2027/1/12</x:v>
      </x:c>
      <x:c r="I107" s="6" t="e">
        <x:f>HYPERLINK("https://pwel.jp/scourses/12","https://pwel.jp/scourses/12")</x:f>
        <x:v>HYPERLINK is not implemented. linkLocation=https://pwel.jp/scourses/12, friendlyName=https://pwel.jp/scourses/12</x:v>
      </x:c>
      <x:c r="J107" s="6" t="str">
        <x:v>冷却設計の基礎から応用までを体系的に学ぶ講座</x:v>
      </x:c>
    </x:row>
    <x:row r="108" ht="42" customHeight="1">
      <x:c r="A108" s="6"/>
      <x:c r="B108" s="6"/>
      <x:c r="C108" s="6"/>
      <x:c r="D108" s="6" t="str">
        <x:v>その他推奨講座</x:v>
      </x:c>
      <x:c r="E108" s="6" t="str">
        <x:v>セミナー</x:v>
      </x:c>
      <x:c r="F108" s="6" t="str">
        <x:v>専門</x:v>
      </x:c>
      <x:c r="G108" s="6" t="str">
        <x:v>永久磁石同期モータ（PMSM）のベクトル制御技術、ドライブの原理から実際まで（前編）</x:v>
      </x:c>
      <x:c r="H108" s="6" t="str">
        <x:v>2026/12/11</x:v>
      </x:c>
      <x:c r="I108" s="6" t="e">
        <x:f>HYPERLINK("https://pwel.jp/scourses/30","https://pwel.jp/scourses/30")</x:f>
        <x:v>HYPERLINK is not implemented. linkLocation=https://pwel.jp/scourses/30, friendlyName=https://pwel.jp/scourses/30</x:v>
      </x:c>
      <x:c r="J108" s="6" t="str">
        <x:v>PMSMベクトル制御の原理を前編で体系的に学ぶ講座</x:v>
      </x:c>
    </x:row>
    <x:row r="109" ht="42" customHeight="1">
      <x:c r="A109" s="6"/>
      <x:c r="B109" s="6"/>
      <x:c r="C109" s="6"/>
      <x:c r="D109" s="6" t="str">
        <x:v>その他推奨講座</x:v>
      </x:c>
      <x:c r="E109" s="6" t="str">
        <x:v>セミナー</x:v>
      </x:c>
      <x:c r="F109" s="6" t="str">
        <x:v>専門</x:v>
      </x:c>
      <x:c r="G109" s="6" t="str">
        <x:v>永久磁石同期モータ（PMSM）のベクトル制御技術、ドライブの原理から実際まで（後編）</x:v>
      </x:c>
      <x:c r="H109" s="6" t="str">
        <x:v>2026/12/23</x:v>
      </x:c>
      <x:c r="I109" s="6" t="e">
        <x:f>HYPERLINK("https://pwel.jp/scourses/31","https://pwel.jp/scourses/31")</x:f>
        <x:v>HYPERLINK is not implemented. linkLocation=https://pwel.jp/scourses/31, friendlyName=https://pwel.jp/scourses/31</x:v>
      </x:c>
      <x:c r="J109" s="6" t="str">
        <x:v>PMSMベクトル制御の実際を後編で深める講座</x:v>
      </x:c>
    </x:row>
    <x:row r="110" ht="42" customHeight="1">
      <x:c r="A110" s="6" t="str">
        <x:v>モータ制御</x:v>
      </x:c>
      <x:c r="B110" s="6" t="str">
        <x:v>初学者</x:v>
      </x:c>
      <x:c r="C110" s="6" t="str">
        <x:v>モータ制御に必要な電気の知識、モータの知識の知識から駆動原理、ベクトル制御の概要までを習得する</x:v>
      </x:c>
      <x:c r="D110" s="6" t="str">
        <x:v>Step1</x:v>
      </x:c>
      <x:c r="E110" s="6" t="str">
        <x:v>eラーニング</x:v>
      </x:c>
      <x:c r="F110" s="6" t="str">
        <x:v>入門</x:v>
      </x:c>
      <x:c r="G110" s="6" t="str">
        <x:v>実験で学ぶ社会人のためのパワエレ技術（導入編）</x:v>
      </x:c>
      <x:c r="H110" s="6" t="str">
        <x:v>受付中</x:v>
      </x:c>
      <x:c r="I110" s="6" t="e">
        <x:f>HYPERLINK("https://pwel.jp/ecourses/9","https://pwel.jp/ecourses/9")</x:f>
        <x:v>HYPERLINK is not implemented. linkLocation=https://pwel.jp/ecourses/9, friendlyName=https://pwel.jp/ecourses/9</x:v>
      </x:c>
      <x:c r="J110" s="6" t="str">
        <x:v>実験とアニメーションで、数式を抑えてパワエレの全体像をつかむ講座</x:v>
      </x:c>
    </x:row>
    <x:row r="111" ht="42" customHeight="1">
      <x:c r="A111" s="6"/>
      <x:c r="B111" s="6"/>
      <x:c r="C111" s="6"/>
      <x:c r="D111" s="6" t="str">
        <x:v>Step2</x:v>
      </x:c>
      <x:c r="E111" s="6" t="str">
        <x:v>eラーニング</x:v>
      </x:c>
      <x:c r="F111" s="6" t="str">
        <x:v>初級</x:v>
      </x:c>
      <x:c r="G111" s="6" t="str">
        <x:v>実験で学ぶ社会人のためのパワエレ技術（基礎編）</x:v>
      </x:c>
      <x:c r="H111" s="6" t="str">
        <x:v>受付中</x:v>
      </x:c>
      <x:c r="I111" s="6" t="e">
        <x:f>HYPERLINK("https://pwel.jp/ecourses/13","https://pwel.jp/ecourses/13")</x:f>
        <x:v>HYPERLINK is not implemented. linkLocation=https://pwel.jp/ecourses/13, friendlyName=https://pwel.jp/ecourses/13</x:v>
      </x:c>
      <x:c r="J111" s="6" t="str">
        <x:v>導入編の次に、回路の基礎原理を実験で腹落ちさせる講座</x:v>
      </x:c>
    </x:row>
    <x:row r="112" ht="42" customHeight="1">
      <x:c r="A112" s="6"/>
      <x:c r="B112" s="6"/>
      <x:c r="C112" s="6"/>
      <x:c r="D112" s="6" t="str">
        <x:v>Step3</x:v>
      </x:c>
      <x:c r="E112" s="6" t="str">
        <x:v>セミナー</x:v>
      </x:c>
      <x:c r="F112" s="6" t="str">
        <x:v>初級</x:v>
      </x:c>
      <x:c r="G112" s="6" t="str">
        <x:v>PID制御設計１：制御対象の数式モデルと応答解析手法（過渡応答、周波数応答）</x:v>
      </x:c>
      <x:c r="H112" s="6" t="str">
        <x:v>2027/2/1</x:v>
      </x:c>
      <x:c r="I112" s="6" t="e">
        <x:f>HYPERLINK("https://pwel.jp/scourses/54","https://pwel.jp/scourses/54")</x:f>
        <x:v>HYPERLINK is not implemented. linkLocation=https://pwel.jp/scourses/54, friendlyName=https://pwel.jp/scourses/54</x:v>
      </x:c>
      <x:c r="J112" s="6" t="str">
        <x:v>過渡応答と周波数応答から、PID設計の土台をつくる講座</x:v>
      </x:c>
    </x:row>
    <x:row r="113" ht="42" customHeight="1">
      <x:c r="A113" s="6"/>
      <x:c r="B113" s="6"/>
      <x:c r="C113" s="6"/>
      <x:c r="D113" s="6" t="str">
        <x:v>Step4</x:v>
      </x:c>
      <x:c r="E113" s="6" t="str">
        <x:v>セミナー</x:v>
      </x:c>
      <x:c r="F113" s="6" t="str">
        <x:v>初級</x:v>
      </x:c>
      <x:c r="G113" s="6" t="str">
        <x:v>開発者のためのインバータ入門講座</x:v>
      </x:c>
      <x:c r="H113" s="6" t="str">
        <x:v>2026/10/15</x:v>
      </x:c>
      <x:c r="I113" s="6" t="e">
        <x:f>HYPERLINK("https://pwel.jp/scourses/62","https://pwel.jp/scourses/62")</x:f>
        <x:v>HYPERLINK is not implemented. linkLocation=https://pwel.jp/scourses/62, friendlyName=https://pwel.jp/scourses/62</x:v>
      </x:c>
      <x:c r="J113" s="6" t="str">
        <x:v>インバータ未経験者向けに、役割と動作の基本を整理する講座</x:v>
      </x:c>
    </x:row>
    <x:row r="114" ht="42" customHeight="1">
      <x:c r="A114" s="6"/>
      <x:c r="B114" s="6"/>
      <x:c r="C114" s="6"/>
      <x:c r="D114" s="6" t="str">
        <x:v>Step5</x:v>
      </x:c>
      <x:c r="E114" s="6" t="str">
        <x:v>セミナー</x:v>
      </x:c>
      <x:c r="F114" s="6" t="str">
        <x:v>中級</x:v>
      </x:c>
      <x:c r="G114" s="6" t="str">
        <x:v>基礎パワエレ制御の速習法～伝達関数・ボード線図・状態平均化を極める～</x:v>
      </x:c>
      <x:c r="H114" s="6" t="str">
        <x:v>2026/9/25</x:v>
      </x:c>
      <x:c r="I114" s="6" t="e">
        <x:f>HYPERLINK("https://pwel.jp/scourses/45","https://pwel.jp/scourses/45")</x:f>
        <x:v>HYPERLINK is not implemented. linkLocation=https://pwel.jp/scourses/45, friendlyName=https://pwel.jp/scourses/45</x:v>
      </x:c>
      <x:c r="J114" s="6" t="str">
        <x:v>伝達関数・ボード線図・状態平均化を制御設計に結びつける講座</x:v>
      </x:c>
    </x:row>
    <x:row r="115" ht="42" customHeight="1">
      <x:c r="A115" s="6"/>
      <x:c r="B115" s="6"/>
      <x:c r="C115" s="6"/>
      <x:c r="D115" s="6" t="str">
        <x:v>Step6</x:v>
      </x:c>
      <x:c r="E115" s="6" t="str">
        <x:v>セミナー</x:v>
      </x:c>
      <x:c r="F115" s="6" t="str">
        <x:v>初級</x:v>
      </x:c>
      <x:c r="G115" s="6" t="str">
        <x:v>自動車の省エネ化を実現するモータとその制御技術の基礎</x:v>
      </x:c>
      <x:c r="H115" s="6" t="str">
        <x:v>2026/10/29</x:v>
      </x:c>
      <x:c r="I115" s="6" t="e">
        <x:f>HYPERLINK("https://pwel.jp/scourses/52","https://pwel.jp/scourses/52")</x:f>
        <x:v>HYPERLINK is not implemented. linkLocation=https://pwel.jp/scourses/52, friendlyName=https://pwel.jp/scourses/52</x:v>
      </x:c>
      <x:c r="J115" s="6" t="str">
        <x:v>省エネ化を支えるモータと制御の基礎を自動車目線で理解する講座</x:v>
      </x:c>
    </x:row>
    <x:row r="116" ht="42" customHeight="1">
      <x:c r="A116" s="6"/>
      <x:c r="B116" s="6"/>
      <x:c r="C116" s="6"/>
      <x:c r="D116" s="6" t="str">
        <x:v>その他推奨講座</x:v>
      </x:c>
      <x:c r="E116" s="6" t="str">
        <x:v>セミナー</x:v>
      </x:c>
      <x:c r="F116" s="6" t="str">
        <x:v>初級</x:v>
      </x:c>
      <x:c r="G116" s="6" t="str">
        <x:v>開発者のためのインバータ入門講座</x:v>
      </x:c>
      <x:c r="H116" s="6" t="str">
        <x:v>2026/10/15</x:v>
      </x:c>
      <x:c r="I116" s="6" t="e">
        <x:f>HYPERLINK("https://pwel.jp/scourses/62","https://pwel.jp/scourses/62")</x:f>
        <x:v>HYPERLINK is not implemented. linkLocation=https://pwel.jp/scourses/62, friendlyName=https://pwel.jp/scourses/62</x:v>
      </x:c>
      <x:c r="J116" s="6" t="str">
        <x:v>インバータ未経験者向けに、役割と動作の基本を整理する講座</x:v>
      </x:c>
    </x:row>
    <x:row r="117" ht="42" customHeight="1">
      <x:c r="A117" s="6"/>
      <x:c r="B117" s="6"/>
      <x:c r="C117" s="6"/>
      <x:c r="D117" s="6" t="str">
        <x:v>その他推奨講座</x:v>
      </x:c>
      <x:c r="E117" s="6" t="str">
        <x:v>セミナー</x:v>
      </x:c>
      <x:c r="F117" s="6" t="str">
        <x:v>初級</x:v>
      </x:c>
      <x:c r="G117" s="6" t="str">
        <x:v>機械系技術者のためのパワエレ基礎養成講座</x:v>
      </x:c>
      <x:c r="H117" s="6" t="str">
        <x:v>2026/11/13</x:v>
      </x:c>
      <x:c r="I117" s="6" t="e">
        <x:f>HYPERLINK("https://pwel.jp/scourses/43","https://pwel.jp/scourses/43")</x:f>
        <x:v>HYPERLINK is not implemented. linkLocation=https://pwel.jp/scourses/43, friendlyName=https://pwel.jp/scourses/43</x:v>
      </x:c>
      <x:c r="J117" s="6" t="str">
        <x:v>機械系技術者向けに、パワエレ基礎を実務目線で学び直す講座</x:v>
      </x:c>
    </x:row>
    <x:row r="118" ht="42" customHeight="1">
      <x:c r="A118" s="6"/>
      <x:c r="B118" s="6"/>
      <x:c r="C118" s="6"/>
      <x:c r="D118" s="6" t="str">
        <x:v>その他推奨講座</x:v>
      </x:c>
      <x:c r="E118" s="6" t="str">
        <x:v>セミナー</x:v>
      </x:c>
      <x:c r="F118" s="6" t="str">
        <x:v>入門</x:v>
      </x:c>
      <x:c r="G118" s="6" t="str">
        <x:v>EV/HEVの特長から、パワエレ技術を理解する</x:v>
      </x:c>
      <x:c r="H118" s="6" t="str">
        <x:v>2026/10/30</x:v>
      </x:c>
      <x:c r="I118" s="6" t="e">
        <x:f>HYPERLINK("https://pwel.jp/scourses/53","https://pwel.jp/scourses/53")</x:f>
        <x:v>HYPERLINK is not implemented. linkLocation=https://pwel.jp/scourses/53, friendlyName=https://pwel.jp/scourses/53</x:v>
      </x:c>
      <x:c r="J118" s="6" t="str">
        <x:v>EV/HEVを切り口に、パワエレが使われる理由と要点を学ぶ講座</x:v>
      </x:c>
    </x:row>
    <x:row r="119" ht="42" customHeight="1">
      <x:c r="A119" s="6"/>
      <x:c r="B119" s="6"/>
      <x:c r="C119" s="6"/>
      <x:c r="D119" s="6" t="str">
        <x:v>その他推奨講座</x:v>
      </x:c>
      <x:c r="E119" s="6" t="str">
        <x:v>セミナー</x:v>
      </x:c>
      <x:c r="F119" s="6" t="str">
        <x:v>専門</x:v>
      </x:c>
      <x:c r="G119" s="6" t="str">
        <x:v>永久磁石同期モータ（PMSM）のベクトル制御技術、ドライブの原理から実際まで（前編）</x:v>
      </x:c>
      <x:c r="H119" s="6" t="str">
        <x:v>2026/12/11</x:v>
      </x:c>
      <x:c r="I119" s="6" t="e">
        <x:f>HYPERLINK("https://pwel.jp/scourses/30","https://pwel.jp/scourses/30")</x:f>
        <x:v>HYPERLINK is not implemented. linkLocation=https://pwel.jp/scourses/30, friendlyName=https://pwel.jp/scourses/30</x:v>
      </x:c>
      <x:c r="J119" s="6" t="str">
        <x:v>PMSMベクトル制御の原理を前編で体系的に学ぶ講座</x:v>
      </x:c>
    </x:row>
    <x:row r="120" ht="42" customHeight="1">
      <x:c r="A120" s="6"/>
      <x:c r="B120" s="6"/>
      <x:c r="C120" s="6"/>
      <x:c r="D120" s="6" t="str">
        <x:v>その他推奨講座</x:v>
      </x:c>
      <x:c r="E120" s="6" t="str">
        <x:v>セミナー</x:v>
      </x:c>
      <x:c r="F120" s="6" t="str">
        <x:v>専門</x:v>
      </x:c>
      <x:c r="G120" s="6" t="str">
        <x:v>モータの品質問題とその解決方法（今知りたい！実務に役立つ知識と低減対策法）</x:v>
      </x:c>
      <x:c r="H120" s="6" t="str">
        <x:v>2027/2/8</x:v>
      </x:c>
      <x:c r="I120" s="6" t="e">
        <x:f>HYPERLINK("https://pwel.jp/scourses/68","https://pwel.jp/scourses/68")</x:f>
        <x:v>HYPERLINK is not implemented. linkLocation=https://pwel.jp/scourses/68, friendlyName=https://pwel.jp/scourses/68</x:v>
      </x:c>
      <x:c r="J120" s="6" t="str">
        <x:v>実務で起こるモータ品質問題と低減策を学ぶ講座</x:v>
      </x:c>
    </x:row>
    <x:row r="121" ht="42" customHeight="1">
      <x:c r="A121" s="6"/>
      <x:c r="B121" s="6"/>
      <x:c r="C121" s="6"/>
      <x:c r="D121" s="6" t="str">
        <x:v>その他推奨講座</x:v>
      </x:c>
      <x:c r="E121" s="6" t="str">
        <x:v>セミナー</x:v>
      </x:c>
      <x:c r="F121" s="6" t="str">
        <x:v>初級</x:v>
      </x:c>
      <x:c r="G121" s="6" t="str">
        <x:v>基礎パワエレ回路の速習法～チョッパ回路の直感的攻略～</x:v>
      </x:c>
      <x:c r="H121" s="6" t="str">
        <x:v>2026/12/4</x:v>
      </x:c>
      <x:c r="I121" s="6" t="e">
        <x:f>HYPERLINK("https://pwel.jp/scourses/44","https://pwel.jp/scourses/44")</x:f>
        <x:v>HYPERLINK is not implemented. linkLocation=https://pwel.jp/scourses/44, friendlyName=https://pwel.jp/scourses/44</x:v>
      </x:c>
      <x:c r="J121" s="6" t="str">
        <x:v>数式に頼りすぎず、チョッパ回路を直感的に理解する講座</x:v>
      </x:c>
    </x:row>
    <x:row r="122" ht="42" customHeight="1">
      <x:c r="A122" s="6" t="str">
        <x:v>モータ制御</x:v>
      </x:c>
      <x:c r="B122" s="6" t="str">
        <x:v>実務経験者</x:v>
      </x:c>
      <x:c r="C122" s="6" t="str">
        <x:v>モータ制御について、ベクトル制御、電流制御、センサレス制御を習得する</x:v>
      </x:c>
      <x:c r="D122" s="6" t="str">
        <x:v>Step1</x:v>
      </x:c>
      <x:c r="E122" s="6" t="str">
        <x:v>セミナー</x:v>
      </x:c>
      <x:c r="F122" s="6" t="str">
        <x:v>初級</x:v>
      </x:c>
      <x:c r="G122" s="6" t="str">
        <x:v>PID制御設計１：制御対象の数式モデルと応答解析手法（過渡応答、周波数応答）</x:v>
      </x:c>
      <x:c r="H122" s="6" t="str">
        <x:v>2027/2/1</x:v>
      </x:c>
      <x:c r="I122" s="6" t="e">
        <x:f>HYPERLINK("https://pwel.jp/scourses/54","https://pwel.jp/scourses/54")</x:f>
        <x:v>HYPERLINK is not implemented. linkLocation=https://pwel.jp/scourses/54, friendlyName=https://pwel.jp/scourses/54</x:v>
      </x:c>
      <x:c r="J122" s="6" t="str">
        <x:v>過渡応答と周波数応答から、PID設計の土台をつくる講座</x:v>
      </x:c>
    </x:row>
    <x:row r="123" ht="42" customHeight="1">
      <x:c r="A123" s="6"/>
      <x:c r="B123" s="6"/>
      <x:c r="C123" s="6"/>
      <x:c r="D123" s="6" t="str">
        <x:v>Step2</x:v>
      </x:c>
      <x:c r="E123" s="6" t="str">
        <x:v>セミナー</x:v>
      </x:c>
      <x:c r="F123" s="6" t="str">
        <x:v>初級</x:v>
      </x:c>
      <x:c r="G123" s="6" t="str">
        <x:v>PID制御設計２：モータと電気回路のPID制御設計方法</x:v>
      </x:c>
      <x:c r="H123" s="6" t="str">
        <x:v>2026/9/16</x:v>
      </x:c>
      <x:c r="I123" s="6" t="e">
        <x:f>HYPERLINK("https://pwel.jp/scourses/55","https://pwel.jp/scourses/55")</x:f>
        <x:v>HYPERLINK is not implemented. linkLocation=https://pwel.jp/scourses/55, friendlyName=https://pwel.jp/scourses/55</x:v>
      </x:c>
      <x:c r="J123" s="6" t="str">
        <x:v>モータと電気回路に対するPID制御設計の実践を学ぶ講座</x:v>
      </x:c>
    </x:row>
    <x:row r="124" ht="42" customHeight="1">
      <x:c r="A124" s="6"/>
      <x:c r="B124" s="6"/>
      <x:c r="C124" s="6"/>
      <x:c r="D124" s="6" t="str">
        <x:v>Step3</x:v>
      </x:c>
      <x:c r="E124" s="6" t="str">
        <x:v>セミナー</x:v>
      </x:c>
      <x:c r="F124" s="6" t="str">
        <x:v>中級</x:v>
      </x:c>
      <x:c r="G124" s="6" t="str">
        <x:v>中級者のためのモータ制御回転数制御からベクトル制御の入門まで</x:v>
      </x:c>
      <x:c r="H124" s="6" t="str">
        <x:v>日程調整中</x:v>
      </x:c>
      <x:c r="I124" s="6" t="e">
        <x:f>HYPERLINK("https://pwel.jp/scourses/5","https://pwel.jp/scourses/5")</x:f>
        <x:v>HYPERLINK is not implemented. linkLocation=https://pwel.jp/scourses/5, friendlyName=https://pwel.jp/scourses/5</x:v>
      </x:c>
      <x:c r="J124" s="6" t="str">
        <x:v>回転数制御からベクトル制御の入口までをつなぐ講座</x:v>
      </x:c>
    </x:row>
    <x:row r="125" ht="42" customHeight="1">
      <x:c r="A125" s="6"/>
      <x:c r="B125" s="6"/>
      <x:c r="C125" s="6"/>
      <x:c r="D125" s="6" t="str">
        <x:v>Step4</x:v>
      </x:c>
      <x:c r="E125" s="6" t="str">
        <x:v>セミナー</x:v>
      </x:c>
      <x:c r="F125" s="6" t="str">
        <x:v>専門</x:v>
      </x:c>
      <x:c r="G125" s="6" t="str">
        <x:v>永久磁石同期モータ（PMSM）のベクトル制御技術、ドライブの原理から実際まで（前編）</x:v>
      </x:c>
      <x:c r="H125" s="6" t="str">
        <x:v>2026/12/11</x:v>
      </x:c>
      <x:c r="I125" s="6" t="e">
        <x:f>HYPERLINK("https://pwel.jp/scourses/30","https://pwel.jp/scourses/30")</x:f>
        <x:v>HYPERLINK is not implemented. linkLocation=https://pwel.jp/scourses/30, friendlyName=https://pwel.jp/scourses/30</x:v>
      </x:c>
      <x:c r="J125" s="6" t="str">
        <x:v>PMSMベクトル制御の原理を前編で体系的に学ぶ講座</x:v>
      </x:c>
    </x:row>
    <x:row r="126" ht="42" customHeight="1">
      <x:c r="A126" s="6"/>
      <x:c r="B126" s="6"/>
      <x:c r="C126" s="6"/>
      <x:c r="D126" s="6" t="str">
        <x:v>Step5</x:v>
      </x:c>
      <x:c r="E126" s="6" t="str">
        <x:v>セミナー</x:v>
      </x:c>
      <x:c r="F126" s="6" t="str">
        <x:v>専門</x:v>
      </x:c>
      <x:c r="G126" s="6" t="str">
        <x:v>永久磁石同期モータ（PMSM）のベクトル制御技術、ドライブの原理から実際まで（後編）</x:v>
      </x:c>
      <x:c r="H126" s="6" t="str">
        <x:v>2026/12/23</x:v>
      </x:c>
      <x:c r="I126" s="6" t="e">
        <x:f>HYPERLINK("https://pwel.jp/scourses/31","https://pwel.jp/scourses/31")</x:f>
        <x:v>HYPERLINK is not implemented. linkLocation=https://pwel.jp/scourses/31, friendlyName=https://pwel.jp/scourses/31</x:v>
      </x:c>
      <x:c r="J126" s="6" t="str">
        <x:v>PMSMベクトル制御の実際を後編で深める講座</x:v>
      </x:c>
    </x:row>
    <x:row r="127" ht="42" customHeight="1">
      <x:c r="A127" s="6"/>
      <x:c r="B127" s="6"/>
      <x:c r="C127" s="6"/>
      <x:c r="D127" s="6" t="str">
        <x:v>Step6</x:v>
      </x:c>
      <x:c r="E127" s="6" t="str">
        <x:v>eラーニング</x:v>
      </x:c>
      <x:c r="F127" s="6" t="str">
        <x:v>専門</x:v>
      </x:c>
      <x:c r="G127" s="6" t="str">
        <x:v>赤木泰文教授のパワエレ講座：電動機と電動機駆動の基礎と実践</x:v>
      </x:c>
      <x:c r="H127" s="6" t="str">
        <x:v>受付中</x:v>
      </x:c>
      <x:c r="I127" s="6" t="e">
        <x:f>HYPERLINK("https://pwel.jp/ecourses/7","https://pwel.jp/ecourses/7")</x:f>
        <x:v>HYPERLINK is not implemented. linkLocation=https://pwel.jp/ecourses/7, friendlyName=https://pwel.jp/ecourses/7</x:v>
      </x:c>
      <x:c r="J127" s="6" t="str">
        <x:v>赤木教授による、電動機と駆動の基礎から実践までの講義</x:v>
      </x:c>
    </x:row>
    <x:row r="128" ht="42" customHeight="1">
      <x:c r="A128" s="6"/>
      <x:c r="B128" s="6"/>
      <x:c r="C128" s="6"/>
      <x:c r="D128" s="6" t="str">
        <x:v>その他推奨講座</x:v>
      </x:c>
      <x:c r="E128" s="6" t="str">
        <x:v>セミナー</x:v>
      </x:c>
      <x:c r="F128" s="6" t="str">
        <x:v>初級</x:v>
      </x:c>
      <x:c r="G128" s="6" t="str">
        <x:v>自動車の省エネ化を実現するモータとその制御技術の基礎</x:v>
      </x:c>
      <x:c r="H128" s="6" t="str">
        <x:v>2026/10/29</x:v>
      </x:c>
      <x:c r="I128" s="6" t="e">
        <x:f>HYPERLINK("https://pwel.jp/scourses/52","https://pwel.jp/scourses/52")</x:f>
        <x:v>HYPERLINK is not implemented. linkLocation=https://pwel.jp/scourses/52, friendlyName=https://pwel.jp/scourses/52</x:v>
      </x:c>
      <x:c r="J128" s="6" t="str">
        <x:v>省エネ化を支えるモータと制御の基礎を自動車目線で理解する講座</x:v>
      </x:c>
    </x:row>
    <x:row r="129" ht="42" customHeight="1">
      <x:c r="A129" s="6"/>
      <x:c r="B129" s="6"/>
      <x:c r="C129" s="6"/>
      <x:c r="D129" s="6" t="str">
        <x:v>その他推奨講座</x:v>
      </x:c>
      <x:c r="E129" s="6" t="str">
        <x:v>セミナー</x:v>
      </x:c>
      <x:c r="F129" s="6" t="str">
        <x:v>初級</x:v>
      </x:c>
      <x:c r="G129" s="6" t="str">
        <x:v>開発者のためのインバータ入門講座</x:v>
      </x:c>
      <x:c r="H129" s="6" t="str">
        <x:v>2026/10/15</x:v>
      </x:c>
      <x:c r="I129" s="6" t="e">
        <x:f>HYPERLINK("https://pwel.jp/scourses/62","https://pwel.jp/scourses/62")</x:f>
        <x:v>HYPERLINK is not implemented. linkLocation=https://pwel.jp/scourses/62, friendlyName=https://pwel.jp/scourses/62</x:v>
      </x:c>
      <x:c r="J129" s="6" t="str">
        <x:v>インバータ未経験者向けに、役割と動作の基本を整理する講座</x:v>
      </x:c>
    </x:row>
    <x:row r="130" ht="42" customHeight="1">
      <x:c r="A130" s="6"/>
      <x:c r="B130" s="6"/>
      <x:c r="C130" s="6"/>
      <x:c r="D130" s="6" t="str">
        <x:v>その他推奨講座</x:v>
      </x:c>
      <x:c r="E130" s="6" t="str">
        <x:v>セミナー</x:v>
      </x:c>
      <x:c r="F130" s="6" t="str">
        <x:v>中級</x:v>
      </x:c>
      <x:c r="G130" s="6" t="str">
        <x:v>基礎パワエレ制御の速習法～伝達関数・ボード線図・状態平均化を極める～</x:v>
      </x:c>
      <x:c r="H130" s="6" t="str">
        <x:v>2026/9/25</x:v>
      </x:c>
      <x:c r="I130" s="6" t="e">
        <x:f>HYPERLINK("https://pwel.jp/scourses/45","https://pwel.jp/scourses/45")</x:f>
        <x:v>HYPERLINK is not implemented. linkLocation=https://pwel.jp/scourses/45, friendlyName=https://pwel.jp/scourses/45</x:v>
      </x:c>
      <x:c r="J130" s="6" t="str">
        <x:v>伝達関数・ボード線図・状態平均化を制御設計に結びつける講座</x:v>
      </x:c>
    </x:row>
    <x:row r="131" ht="42" customHeight="1">
      <x:c r="A131" s="6"/>
      <x:c r="B131" s="6"/>
      <x:c r="C131" s="6"/>
      <x:c r="D131" s="6" t="str">
        <x:v>その他推奨講座</x:v>
      </x:c>
      <x:c r="E131" s="6" t="str">
        <x:v>セミナー</x:v>
      </x:c>
      <x:c r="F131" s="6" t="str">
        <x:v>中級</x:v>
      </x:c>
      <x:c r="G131" s="6" t="str">
        <x:v>ノイズ対策技術パワエレノイズの原因と対策</x:v>
      </x:c>
      <x:c r="H131" s="6" t="str">
        <x:v>2026/11/12</x:v>
      </x:c>
      <x:c r="I131" s="6" t="e">
        <x:f>HYPERLINK("https://pwel.jp/scourses/10","https://pwel.jp/scourses/10")</x:f>
        <x:v>HYPERLINK is not implemented. linkLocation=https://pwel.jp/scourses/10, friendlyName=https://pwel.jp/scourses/10</x:v>
      </x:c>
      <x:c r="J131" s="6" t="str">
        <x:v>パワエレノイズの発生原因と実務で使う対策を整理する講座</x:v>
      </x:c>
    </x:row>
    <x:row r="132" ht="42" customHeight="1">
      <x:c r="A132" s="6" t="str">
        <x:v>インバータ</x:v>
      </x:c>
      <x:c r="B132" s="6" t="str">
        <x:v>初学者</x:v>
      </x:c>
      <x:c r="C132" s="6" t="str">
        <x:v>インバータ設計に必要な理論、動作原理等の基礎知識を習得する</x:v>
      </x:c>
      <x:c r="D132" s="6" t="str">
        <x:v>Step1</x:v>
      </x:c>
      <x:c r="E132" s="6" t="str">
        <x:v>セミナー</x:v>
      </x:c>
      <x:c r="F132" s="6" t="str">
        <x:v>入門</x:v>
      </x:c>
      <x:c r="G132" s="6" t="str">
        <x:v>電気工学入門機械系・情報系技術者のための電気入門講座</x:v>
      </x:c>
      <x:c r="H132" s="6" t="str">
        <x:v>2026/10/8</x:v>
      </x:c>
      <x:c r="I132" s="6" t="e">
        <x:f>HYPERLINK("https://pwel.jp/scourses/1","https://pwel.jp/scourses/1")</x:f>
        <x:v>HYPERLINK is not implemented. linkLocation=https://pwel.jp/scourses/1, friendlyName=https://pwel.jp/scourses/1</x:v>
      </x:c>
      <x:c r="J132" s="6" t="str">
        <x:v>電気が苦手でも、電圧・電流・回路の基礎から学び直せる講座</x:v>
      </x:c>
    </x:row>
    <x:row r="133" ht="42" customHeight="1">
      <x:c r="A133" s="6"/>
      <x:c r="B133" s="6"/>
      <x:c r="C133" s="6"/>
      <x:c r="D133" s="6" t="str">
        <x:v>Step2</x:v>
      </x:c>
      <x:c r="E133" s="6" t="str">
        <x:v>eラーニング</x:v>
      </x:c>
      <x:c r="F133" s="6" t="str">
        <x:v>入門</x:v>
      </x:c>
      <x:c r="G133" s="6" t="str">
        <x:v>実験で学ぶ社会人のためのパワエレ技術（導入編）</x:v>
      </x:c>
      <x:c r="H133" s="6" t="str">
        <x:v>受付中</x:v>
      </x:c>
      <x:c r="I133" s="6" t="e">
        <x:f>HYPERLINK("https://pwel.jp/ecourses/9","https://pwel.jp/ecourses/9")</x:f>
        <x:v>HYPERLINK is not implemented. linkLocation=https://pwel.jp/ecourses/9, friendlyName=https://pwel.jp/ecourses/9</x:v>
      </x:c>
      <x:c r="J133" s="6" t="str">
        <x:v>実験とアニメーションで、数式を抑えてパワエレの全体像をつかむ講座</x:v>
      </x:c>
    </x:row>
    <x:row r="134" ht="42" customHeight="1">
      <x:c r="A134" s="6"/>
      <x:c r="B134" s="6"/>
      <x:c r="C134" s="6"/>
      <x:c r="D134" s="6" t="str">
        <x:v>Step3</x:v>
      </x:c>
      <x:c r="E134" s="6" t="str">
        <x:v>セミナー</x:v>
      </x:c>
      <x:c r="F134" s="6" t="str">
        <x:v>初級</x:v>
      </x:c>
      <x:c r="G134" s="6" t="str">
        <x:v>機械系技術者のためのパワエレ基礎養成講座</x:v>
      </x:c>
      <x:c r="H134" s="6" t="str">
        <x:v>2026/11/13</x:v>
      </x:c>
      <x:c r="I134" s="6" t="e">
        <x:f>HYPERLINK("https://pwel.jp/scourses/43","https://pwel.jp/scourses/43")</x:f>
        <x:v>HYPERLINK is not implemented. linkLocation=https://pwel.jp/scourses/43, friendlyName=https://pwel.jp/scourses/43</x:v>
      </x:c>
      <x:c r="J134" s="6" t="str">
        <x:v>機械系技術者向けに、パワエレ基礎を実務目線で学び直す講座</x:v>
      </x:c>
    </x:row>
    <x:row r="135" ht="42" customHeight="1">
      <x:c r="A135" s="6"/>
      <x:c r="B135" s="6"/>
      <x:c r="C135" s="6"/>
      <x:c r="D135" s="6" t="str">
        <x:v>Step4</x:v>
      </x:c>
      <x:c r="E135" s="6" t="str">
        <x:v>セミナー</x:v>
      </x:c>
      <x:c r="F135" s="6" t="str">
        <x:v>初級</x:v>
      </x:c>
      <x:c r="G135" s="6" t="str">
        <x:v>基礎パワエレ回路の速習法～チョッパ回路の直感的攻略～</x:v>
      </x:c>
      <x:c r="H135" s="6" t="str">
        <x:v>2026/12/4</x:v>
      </x:c>
      <x:c r="I135" s="6" t="e">
        <x:f>HYPERLINK("https://pwel.jp/scourses/44","https://pwel.jp/scourses/44")</x:f>
        <x:v>HYPERLINK is not implemented. linkLocation=https://pwel.jp/scourses/44, friendlyName=https://pwel.jp/scourses/44</x:v>
      </x:c>
      <x:c r="J135" s="6" t="str">
        <x:v>数式に頼りすぎず、チョッパ回路を直感的に理解する講座</x:v>
      </x:c>
    </x:row>
    <x:row r="136" ht="42" customHeight="1">
      <x:c r="A136" s="6"/>
      <x:c r="B136" s="6"/>
      <x:c r="C136" s="6"/>
      <x:c r="D136" s="6" t="str">
        <x:v>Step5</x:v>
      </x:c>
      <x:c r="E136" s="6" t="str">
        <x:v>セミナー</x:v>
      </x:c>
      <x:c r="F136" s="6" t="str">
        <x:v>初級</x:v>
      </x:c>
      <x:c r="G136" s="6" t="str">
        <x:v>インバータ（初級）インバータを扱ったことのない技術者向けの講座</x:v>
      </x:c>
      <x:c r="H136" s="6" t="str">
        <x:v>2026/11/5</x:v>
      </x:c>
      <x:c r="I136" s="6" t="e">
        <x:f>HYPERLINK("https://pwel.jp/scourses/2","https://pwel.jp/scourses/2")</x:f>
        <x:v>HYPERLINK is not implemented. linkLocation=https://pwel.jp/scourses/2, friendlyName=https://pwel.jp/scourses/2</x:v>
      </x:c>
      <x:c r="J136" s="6" t="str">
        <x:v>インバータ未経験者向けに、仕組みと基本用途を学ぶ講座</x:v>
      </x:c>
    </x:row>
    <x:row r="137" ht="42" customHeight="1">
      <x:c r="A137" s="6"/>
      <x:c r="B137" s="6"/>
      <x:c r="C137" s="6"/>
      <x:c r="D137" s="6" t="str">
        <x:v>Step6</x:v>
      </x:c>
      <x:c r="E137" s="6" t="str">
        <x:v>eラーニング</x:v>
      </x:c>
      <x:c r="F137" s="6" t="str">
        <x:v>初級</x:v>
      </x:c>
      <x:c r="G137" s="6" t="str">
        <x:v>実験で学ぶ社会人のためのパワエレ技術（基礎編）</x:v>
      </x:c>
      <x:c r="H137" s="6" t="str">
        <x:v>受付中</x:v>
      </x:c>
      <x:c r="I137" s="6" t="e">
        <x:f>HYPERLINK("https://pwel.jp/ecourses/13","https://pwel.jp/ecourses/13")</x:f>
        <x:v>HYPERLINK is not implemented. linkLocation=https://pwel.jp/ecourses/13, friendlyName=https://pwel.jp/ecourses/13</x:v>
      </x:c>
      <x:c r="J137" s="6" t="str">
        <x:v>導入編の次に、回路の基礎原理を実験で腹落ちさせる講座</x:v>
      </x:c>
    </x:row>
    <x:row r="138" ht="42" customHeight="1">
      <x:c r="A138" s="6"/>
      <x:c r="B138" s="6"/>
      <x:c r="C138" s="6"/>
      <x:c r="D138" s="6" t="str">
        <x:v>その他推奨講座</x:v>
      </x:c>
      <x:c r="E138" s="6" t="str">
        <x:v>セミナー</x:v>
      </x:c>
      <x:c r="F138" s="6" t="str">
        <x:v>初級</x:v>
      </x:c>
      <x:c r="G138" s="6" t="str">
        <x:v>開発者のためのインバータ入門講座</x:v>
      </x:c>
      <x:c r="H138" s="6" t="str">
        <x:v>2026/10/15</x:v>
      </x:c>
      <x:c r="I138" s="6" t="e">
        <x:f>HYPERLINK("https://pwel.jp/scourses/62","https://pwel.jp/scourses/62")</x:f>
        <x:v>HYPERLINK is not implemented. linkLocation=https://pwel.jp/scourses/62, friendlyName=https://pwel.jp/scourses/62</x:v>
      </x:c>
      <x:c r="J138" s="6" t="str">
        <x:v>インバータ未経験者向けに、役割と動作の基本を整理する講座</x:v>
      </x:c>
    </x:row>
    <x:row r="139" ht="42" customHeight="1">
      <x:c r="A139" s="6"/>
      <x:c r="B139" s="6"/>
      <x:c r="C139" s="6"/>
      <x:c r="D139" s="6" t="str">
        <x:v>その他推奨講座</x:v>
      </x:c>
      <x:c r="E139" s="6" t="str">
        <x:v>セミナー</x:v>
      </x:c>
      <x:c r="F139" s="6" t="str">
        <x:v>中級</x:v>
      </x:c>
      <x:c r="G139" s="6" t="str">
        <x:v>インバータ（中級）大学の授業には出てこないインバータの実務技術</x:v>
      </x:c>
      <x:c r="H139" s="6" t="str">
        <x:v>2026/12/3</x:v>
      </x:c>
      <x:c r="I139" s="6" t="e">
        <x:f>HYPERLINK("https://pwel.jp/scourses/3","https://pwel.jp/scourses/3")</x:f>
        <x:v>HYPERLINK is not implemented. linkLocation=https://pwel.jp/scourses/3, friendlyName=https://pwel.jp/scourses/3</x:v>
      </x:c>
      <x:c r="J139" s="6" t="str">
        <x:v>大学では学びにくいインバータ実務の勘所を押さえる講座</x:v>
      </x:c>
    </x:row>
    <x:row r="140" ht="42" customHeight="1">
      <x:c r="A140" s="6"/>
      <x:c r="B140" s="6"/>
      <x:c r="C140" s="6"/>
      <x:c r="D140" s="6" t="str">
        <x:v>その他推奨講座</x:v>
      </x:c>
      <x:c r="E140" s="6" t="str">
        <x:v>セミナー</x:v>
      </x:c>
      <x:c r="F140" s="6" t="str">
        <x:v>初級</x:v>
      </x:c>
      <x:c r="G140" s="6" t="str">
        <x:v>つくりながら学ぶブラシレスモータ</x:v>
      </x:c>
      <x:c r="H140" s="6" t="str">
        <x:v>2026/12/10</x:v>
      </x:c>
      <x:c r="I140" s="6" t="e">
        <x:f>HYPERLINK("https://pwel.jp/scourses/49","https://pwel.jp/scourses/49")</x:f>
        <x:v>HYPERLINK is not implemented. linkLocation=https://pwel.jp/scourses/49, friendlyName=https://pwel.jp/scourses/49</x:v>
      </x:c>
      <x:c r="J140" s="6" t="str">
        <x:v>ブラシレスモータを実際につくりながら理解する講座</x:v>
      </x:c>
    </x:row>
    <x:row r="141" ht="42" customHeight="1">
      <x:c r="A141" s="6"/>
      <x:c r="B141" s="6"/>
      <x:c r="C141" s="6"/>
      <x:c r="D141" s="6" t="str">
        <x:v>その他推奨講座</x:v>
      </x:c>
      <x:c r="E141" s="6" t="str">
        <x:v>セミナー</x:v>
      </x:c>
      <x:c r="F141" s="6" t="str">
        <x:v>初級</x:v>
      </x:c>
      <x:c r="G141" s="6" t="str">
        <x:v>モータ初級わかりやすいモータの基本技術</x:v>
      </x:c>
      <x:c r="H141" s="6" t="str">
        <x:v>2027/2/17</x:v>
      </x:c>
      <x:c r="I141" s="6" t="e">
        <x:f>HYPERLINK("https://pwel.jp/scourses/4","https://pwel.jp/scourses/4")</x:f>
        <x:v>HYPERLINK is not implemented. linkLocation=https://pwel.jp/scourses/4, friendlyName=https://pwel.jp/scourses/4</x:v>
      </x:c>
      <x:c r="J141" s="6" t="str">
        <x:v>モータの原理と基本特性を初学者向けに整理する講座</x:v>
      </x:c>
    </x:row>
    <x:row r="142" ht="42" customHeight="1">
      <x:c r="A142" s="6"/>
      <x:c r="B142" s="6"/>
      <x:c r="C142" s="6"/>
      <x:c r="D142" s="6" t="str">
        <x:v>その他推奨講座</x:v>
      </x:c>
      <x:c r="E142" s="6" t="str">
        <x:v>セミナー</x:v>
      </x:c>
      <x:c r="F142" s="6" t="str">
        <x:v>初級</x:v>
      </x:c>
      <x:c r="G142" s="6" t="str">
        <x:v>DC-DCコンバータの基礎～導入講座～（後編）</x:v>
      </x:c>
      <x:c r="H142" s="6" t="str">
        <x:v>2026/9/30</x:v>
      </x:c>
      <x:c r="I142" s="6" t="e">
        <x:f>HYPERLINK("https://pwel.jp/scourses/72","https://pwel.jp/scourses/72")</x:f>
        <x:v>HYPERLINK is not implemented. linkLocation=https://pwel.jp/scourses/72, friendlyName=https://pwel.jp/scourses/72</x:v>
      </x:c>
      <x:c r="J142" s="6" t="str">
        <x:v>前編の理解を踏まえ、DC-DCの基礎を後編で深める講座</x:v>
      </x:c>
    </x:row>
    <x:row r="143" ht="42" customHeight="1">
      <x:c r="A143" s="6"/>
      <x:c r="B143" s="6"/>
      <x:c r="C143" s="6"/>
      <x:c r="D143" s="6" t="str">
        <x:v>その他推奨講座</x:v>
      </x:c>
      <x:c r="E143" s="6" t="str">
        <x:v>セミナー</x:v>
      </x:c>
      <x:c r="F143" s="6" t="str">
        <x:v>初級</x:v>
      </x:c>
      <x:c r="G143" s="6" t="str">
        <x:v>DC-DCコンバータの基礎～導入講座～（前編）</x:v>
      </x:c>
      <x:c r="H143" s="6" t="str">
        <x:v>2026/9/15</x:v>
      </x:c>
      <x:c r="I143" s="6" t="e">
        <x:f>HYPERLINK("https://pwel.jp/scourses/74","https://pwel.jp/scourses/74")</x:f>
        <x:v>HYPERLINK is not implemented. linkLocation=https://pwel.jp/scourses/74, friendlyName=https://pwel.jp/scourses/74</x:v>
      </x:c>
      <x:c r="J143" s="6" t="str">
        <x:v>DC-DCコンバータの基本動作を前編で押さえる導入講座</x:v>
      </x:c>
    </x:row>
    <x:row r="144" ht="42" customHeight="1">
      <x:c r="A144" s="6"/>
      <x:c r="B144" s="6"/>
      <x:c r="C144" s="6"/>
      <x:c r="D144" s="6" t="str">
        <x:v>その他推奨講座</x:v>
      </x:c>
      <x:c r="E144" s="6" t="str">
        <x:v>セミナー</x:v>
      </x:c>
      <x:c r="F144" s="6" t="str">
        <x:v>専門</x:v>
      </x:c>
      <x:c r="G144" s="6" t="str">
        <x:v>モータの品質問題とその解決方法（今知りたい！実務に役立つ知識と低減対策法）</x:v>
      </x:c>
      <x:c r="H144" s="6" t="str">
        <x:v>2027/2/8</x:v>
      </x:c>
      <x:c r="I144" s="6" t="e">
        <x:f>HYPERLINK("https://pwel.jp/scourses/68","https://pwel.jp/scourses/68")</x:f>
        <x:v>HYPERLINK is not implemented. linkLocation=https://pwel.jp/scourses/68, friendlyName=https://pwel.jp/scourses/68</x:v>
      </x:c>
      <x:c r="J144" s="6" t="str">
        <x:v>実務で起こるモータ品質問題と低減策を学ぶ講座</x:v>
      </x:c>
    </x:row>
    <x:row r="145" ht="42" customHeight="1">
      <x:c r="A145" s="6" t="str">
        <x:v>インバータ</x:v>
      </x:c>
      <x:c r="B145" s="6" t="str">
        <x:v>実務経験者</x:v>
      </x:c>
      <x:c r="C145" s="6" t="str">
        <x:v>インバータ設計に必要な理論、動作原理等の基礎知識を習得する</x:v>
      </x:c>
      <x:c r="D145" s="6" t="str">
        <x:v>Step1</x:v>
      </x:c>
      <x:c r="E145" s="6" t="str">
        <x:v>セミナー</x:v>
      </x:c>
      <x:c r="F145" s="6" t="str">
        <x:v>初級</x:v>
      </x:c>
      <x:c r="G145" s="6" t="str">
        <x:v>インバータ（初級）インバータを扱ったことのない技術者向けの講座</x:v>
      </x:c>
      <x:c r="H145" s="6" t="str">
        <x:v>2026/11/5</x:v>
      </x:c>
      <x:c r="I145" s="6" t="e">
        <x:f>HYPERLINK("https://pwel.jp/scourses/2","https://pwel.jp/scourses/2")</x:f>
        <x:v>HYPERLINK is not implemented. linkLocation=https://pwel.jp/scourses/2, friendlyName=https://pwel.jp/scourses/2</x:v>
      </x:c>
      <x:c r="J145" s="6" t="str">
        <x:v>インバータ未経験者向けに、仕組みと基本用途を学ぶ講座</x:v>
      </x:c>
    </x:row>
    <x:row r="146" ht="42" customHeight="1">
      <x:c r="A146" s="6"/>
      <x:c r="B146" s="6"/>
      <x:c r="C146" s="6"/>
      <x:c r="D146" s="6" t="str">
        <x:v>Step2</x:v>
      </x:c>
      <x:c r="E146" s="6" t="str">
        <x:v>セミナー</x:v>
      </x:c>
      <x:c r="F146" s="6" t="str">
        <x:v>初級</x:v>
      </x:c>
      <x:c r="G146" s="6" t="str">
        <x:v>開発者のためのインバータ入門講座</x:v>
      </x:c>
      <x:c r="H146" s="6" t="str">
        <x:v>2026/10/15</x:v>
      </x:c>
      <x:c r="I146" s="6" t="e">
        <x:f>HYPERLINK("https://pwel.jp/scourses/62","https://pwel.jp/scourses/62")</x:f>
        <x:v>HYPERLINK is not implemented. linkLocation=https://pwel.jp/scourses/62, friendlyName=https://pwel.jp/scourses/62</x:v>
      </x:c>
      <x:c r="J146" s="6" t="str">
        <x:v>インバータ未経験者向けに、役割と動作の基本を整理する講座</x:v>
      </x:c>
    </x:row>
    <x:row r="147" ht="42" customHeight="1">
      <x:c r="A147" s="6"/>
      <x:c r="B147" s="6"/>
      <x:c r="C147" s="6"/>
      <x:c r="D147" s="6" t="str">
        <x:v>Step3</x:v>
      </x:c>
      <x:c r="E147" s="6" t="str">
        <x:v>セミナー</x:v>
      </x:c>
      <x:c r="F147" s="6" t="str">
        <x:v>中級</x:v>
      </x:c>
      <x:c r="G147" s="6" t="str">
        <x:v>インバータ（中級）大学の授業には出てこないインバータの実務技術</x:v>
      </x:c>
      <x:c r="H147" s="6" t="str">
        <x:v>2026/12/3</x:v>
      </x:c>
      <x:c r="I147" s="6" t="e">
        <x:f>HYPERLINK("https://pwel.jp/scourses/3","https://pwel.jp/scourses/3")</x:f>
        <x:v>HYPERLINK is not implemented. linkLocation=https://pwel.jp/scourses/3, friendlyName=https://pwel.jp/scourses/3</x:v>
      </x:c>
      <x:c r="J147" s="6" t="str">
        <x:v>大学では学びにくいインバータ実務の勘所を押さえる講座</x:v>
      </x:c>
    </x:row>
    <x:row r="148" ht="42" customHeight="1">
      <x:c r="A148" s="6"/>
      <x:c r="B148" s="6"/>
      <x:c r="C148" s="6"/>
      <x:c r="D148" s="6" t="str">
        <x:v>Step4</x:v>
      </x:c>
      <x:c r="E148" s="6" t="str">
        <x:v>セミナー</x:v>
      </x:c>
      <x:c r="F148" s="6" t="str">
        <x:v>中級</x:v>
      </x:c>
      <x:c r="G148" s="6" t="str">
        <x:v>インバータの系統連系技術－系統連系の基礎と実際－</x:v>
      </x:c>
      <x:c r="H148" s="6" t="str">
        <x:v>2026/12/22</x:v>
      </x:c>
      <x:c r="I148" s="6" t="e">
        <x:f>HYPERLINK("https://pwel.jp/scourses/9","https://pwel.jp/scourses/9")</x:f>
        <x:v>HYPERLINK is not implemented. linkLocation=https://pwel.jp/scourses/9, friendlyName=https://pwel.jp/scourses/9</x:v>
      </x:c>
      <x:c r="J148" s="6" t="str">
        <x:v>系統連系インバータの基礎と実際を学ぶ講座</x:v>
      </x:c>
    </x:row>
    <x:row r="149" ht="42" customHeight="1">
      <x:c r="A149" s="6"/>
      <x:c r="B149" s="6"/>
      <x:c r="C149" s="6"/>
      <x:c r="D149" s="6" t="str">
        <x:v>その他推奨講座</x:v>
      </x:c>
      <x:c r="E149" s="6" t="str">
        <x:v>セミナー</x:v>
      </x:c>
      <x:c r="F149" s="6" t="str">
        <x:v>初級</x:v>
      </x:c>
      <x:c r="G149" s="6" t="str">
        <x:v>インバータ（初級）インバータを扱ったことのない技術者向けの講座</x:v>
      </x:c>
      <x:c r="H149" s="6" t="str">
        <x:v>2026/11/5</x:v>
      </x:c>
      <x:c r="I149" s="6" t="e">
        <x:f>HYPERLINK("https://pwel.jp/scourses/2","https://pwel.jp/scourses/2")</x:f>
        <x:v>HYPERLINK is not implemented. linkLocation=https://pwel.jp/scourses/2, friendlyName=https://pwel.jp/scourses/2</x:v>
      </x:c>
      <x:c r="J149" s="6" t="str">
        <x:v>インバータ未経験者向けに、仕組みと基本用途を学ぶ講座</x:v>
      </x:c>
    </x:row>
    <x:row r="150" ht="42" customHeight="1">
      <x:c r="A150" s="6"/>
      <x:c r="B150" s="6"/>
      <x:c r="C150" s="6"/>
      <x:c r="D150" s="6" t="str">
        <x:v>その他推奨講座</x:v>
      </x:c>
      <x:c r="E150" s="6" t="str">
        <x:v>セミナー</x:v>
      </x:c>
      <x:c r="F150" s="6" t="str">
        <x:v>専門</x:v>
      </x:c>
      <x:c r="G150" s="6" t="str">
        <x:v>永久磁石同期モータ（PMSM）のベクトル制御技術、ドライブの原理から実際まで（前編）</x:v>
      </x:c>
      <x:c r="H150" s="6" t="str">
        <x:v>2026/12/11</x:v>
      </x:c>
      <x:c r="I150" s="6" t="e">
        <x:f>HYPERLINK("https://pwel.jp/scourses/30","https://pwel.jp/scourses/30")</x:f>
        <x:v>HYPERLINK is not implemented. linkLocation=https://pwel.jp/scourses/30, friendlyName=https://pwel.jp/scourses/30</x:v>
      </x:c>
      <x:c r="J150" s="6" t="str">
        <x:v>PMSMベクトル制御の原理を前編で体系的に学ぶ講座</x:v>
      </x:c>
    </x:row>
    <x:row r="151" ht="42" customHeight="1">
      <x:c r="A151" s="6"/>
      <x:c r="B151" s="6"/>
      <x:c r="C151" s="6"/>
      <x:c r="D151" s="6" t="str">
        <x:v>その他推奨講座</x:v>
      </x:c>
      <x:c r="E151" s="6" t="str">
        <x:v>セミナー</x:v>
      </x:c>
      <x:c r="F151" s="6" t="str">
        <x:v>専門</x:v>
      </x:c>
      <x:c r="G151" s="6" t="str">
        <x:v>永久磁石同期モータ（PMSM）のベクトル制御技術、ドライブの原理から実際まで（後編）</x:v>
      </x:c>
      <x:c r="H151" s="6" t="str">
        <x:v>2026/12/23</x:v>
      </x:c>
      <x:c r="I151" s="6" t="e">
        <x:f>HYPERLINK("https://pwel.jp/scourses/31","https://pwel.jp/scourses/31")</x:f>
        <x:v>HYPERLINK is not implemented. linkLocation=https://pwel.jp/scourses/31, friendlyName=https://pwel.jp/scourses/31</x:v>
      </x:c>
      <x:c r="J151" s="6" t="str">
        <x:v>PMSMベクトル制御の実際を後編で深める講座</x:v>
      </x:c>
    </x:row>
    <x:row r="152" ht="42" customHeight="1">
      <x:c r="A152" s="6"/>
      <x:c r="B152" s="6"/>
      <x:c r="C152" s="6"/>
      <x:c r="D152" s="6" t="str">
        <x:v>その他推奨講座</x:v>
      </x:c>
      <x:c r="E152" s="6" t="str">
        <x:v>セミナー</x:v>
      </x:c>
      <x:c r="F152" s="6" t="str">
        <x:v>初級</x:v>
      </x:c>
      <x:c r="G152" s="6" t="str">
        <x:v>開発者のためのインバータ入門講座</x:v>
      </x:c>
      <x:c r="H152" s="6" t="str">
        <x:v>2026/10/15</x:v>
      </x:c>
      <x:c r="I152" s="6" t="e">
        <x:f>HYPERLINK("https://pwel.jp/scourses/62","https://pwel.jp/scourses/62")</x:f>
        <x:v>HYPERLINK is not implemented. linkLocation=https://pwel.jp/scourses/62, friendlyName=https://pwel.jp/scourses/62</x:v>
      </x:c>
      <x:c r="J152" s="6" t="str">
        <x:v>インバータ未経験者向けに、役割と動作の基本を整理する講座</x:v>
      </x:c>
    </x:row>
    <x:row r="153" ht="42" customHeight="1">
      <x:c r="A153" s="6"/>
      <x:c r="B153" s="6"/>
      <x:c r="C153" s="6"/>
      <x:c r="D153" s="6" t="str">
        <x:v>その他推奨講座</x:v>
      </x:c>
      <x:c r="E153" s="6" t="str">
        <x:v>セミナー</x:v>
      </x:c>
      <x:c r="F153" s="6" t="str">
        <x:v>初級</x:v>
      </x:c>
      <x:c r="G153" s="6" t="str">
        <x:v>PID制御設計１：制御対象の数式モデルと応答解析手法（過渡応答、周波数応答）</x:v>
      </x:c>
      <x:c r="H153" s="6" t="str">
        <x:v>2027/2/1</x:v>
      </x:c>
      <x:c r="I153" s="6" t="e">
        <x:f>HYPERLINK("https://pwel.jp/scourses/54","https://pwel.jp/scourses/54")</x:f>
        <x:v>HYPERLINK is not implemented. linkLocation=https://pwel.jp/scourses/54, friendlyName=https://pwel.jp/scourses/54</x:v>
      </x:c>
      <x:c r="J153" s="6" t="str">
        <x:v>過渡応答と周波数応答から、PID設計の土台をつくる講座</x:v>
      </x:c>
    </x:row>
    <x:row r="154" ht="42" customHeight="1">
      <x:c r="A154" s="6"/>
      <x:c r="B154" s="6"/>
      <x:c r="C154" s="6"/>
      <x:c r="D154" s="6" t="str">
        <x:v>その他推奨講座</x:v>
      </x:c>
      <x:c r="E154" s="6" t="str">
        <x:v>セミナー</x:v>
      </x:c>
      <x:c r="F154" s="6" t="str">
        <x:v>中級</x:v>
      </x:c>
      <x:c r="G154" s="6" t="str">
        <x:v>ノイズ対策技術パワエレノイズの原因と対策</x:v>
      </x:c>
      <x:c r="H154" s="6" t="str">
        <x:v>2026/11/12</x:v>
      </x:c>
      <x:c r="I154" s="6" t="e">
        <x:f>HYPERLINK("https://pwel.jp/scourses/10","https://pwel.jp/scourses/10")</x:f>
        <x:v>HYPERLINK is not implemented. linkLocation=https://pwel.jp/scourses/10, friendlyName=https://pwel.jp/scourses/10</x:v>
      </x:c>
      <x:c r="J154" s="6" t="str">
        <x:v>パワエレノイズの発生原因と実務で使う対策を整理する講座</x:v>
      </x:c>
    </x:row>
    <x:row r="155" ht="42" customHeight="1">
      <x:c r="A155" s="6"/>
      <x:c r="B155" s="6"/>
      <x:c r="C155" s="6"/>
      <x:c r="D155" s="6" t="str">
        <x:v>その他推奨講座</x:v>
      </x:c>
      <x:c r="E155" s="6" t="str">
        <x:v>セミナー</x:v>
      </x:c>
      <x:c r="F155" s="6" t="str">
        <x:v>専門</x:v>
      </x:c>
      <x:c r="G155" s="6" t="str">
        <x:v>モータのトルクリップルとその低減対策（今知りたい！実務に役立つ知識と低減対策法）</x:v>
      </x:c>
      <x:c r="H155" s="6" t="str">
        <x:v>2027/1/20</x:v>
      </x:c>
      <x:c r="I155" s="6" t="e">
        <x:f>HYPERLINK("https://pwel.jp/scourses/78","https://pwel.jp/scourses/78")</x:f>
        <x:v>HYPERLINK is not implemented. linkLocation=https://pwel.jp/scourses/78, friendlyName=https://pwel.jp/scourses/78</x:v>
      </x:c>
      <x:c r="J155" s="6" t="str">
        <x:v>トルクリップルの原因分析と低減対策に絞って学ぶ講座</x:v>
      </x:c>
    </x:row>
    <x:row r="156" ht="42" customHeight="1">
      <x:c r="A156" s="6" t="str">
        <x:v>DCDCコンバータ</x:v>
      </x:c>
      <x:c r="B156" s="6" t="str">
        <x:v>初学者</x:v>
      </x:c>
      <x:c r="C156" s="6" t="str">
        <x:v>DCDCコンバータ設計に必要な動作原理、制御法等の基礎知識を習得する</x:v>
      </x:c>
      <x:c r="D156" s="6" t="str">
        <x:v>Step1</x:v>
      </x:c>
      <x:c r="E156" s="6" t="str">
        <x:v>セミナー</x:v>
      </x:c>
      <x:c r="F156" s="6" t="str">
        <x:v>入門</x:v>
      </x:c>
      <x:c r="G156" s="6" t="str">
        <x:v>電気工学入門機械系・情報系技術者のための電気入門講座</x:v>
      </x:c>
      <x:c r="H156" s="6" t="str">
        <x:v>2026/10/8</x:v>
      </x:c>
      <x:c r="I156" s="6" t="e">
        <x:f>HYPERLINK("https://pwel.jp/scourses/1","https://pwel.jp/scourses/1")</x:f>
        <x:v>HYPERLINK is not implemented. linkLocation=https://pwel.jp/scourses/1, friendlyName=https://pwel.jp/scourses/1</x:v>
      </x:c>
      <x:c r="J156" s="6" t="str">
        <x:v>電気が苦手でも、電圧・電流・回路の基礎から学び直せる講座</x:v>
      </x:c>
    </x:row>
    <x:row r="157" ht="42" customHeight="1">
      <x:c r="A157" s="6"/>
      <x:c r="B157" s="6"/>
      <x:c r="C157" s="6"/>
      <x:c r="D157" s="6" t="str">
        <x:v>Step2</x:v>
      </x:c>
      <x:c r="E157" s="6" t="str">
        <x:v>セミナー</x:v>
      </x:c>
      <x:c r="F157" s="6" t="str">
        <x:v>初級</x:v>
      </x:c>
      <x:c r="G157" s="6" t="str">
        <x:v>機械系技術者のためのパワエレ基礎養成講座</x:v>
      </x:c>
      <x:c r="H157" s="6" t="str">
        <x:v>2026/11/13</x:v>
      </x:c>
      <x:c r="I157" s="6" t="e">
        <x:f>HYPERLINK("https://pwel.jp/scourses/43","https://pwel.jp/scourses/43")</x:f>
        <x:v>HYPERLINK is not implemented. linkLocation=https://pwel.jp/scourses/43, friendlyName=https://pwel.jp/scourses/43</x:v>
      </x:c>
      <x:c r="J157" s="6" t="str">
        <x:v>機械系技術者向けに、パワエレ基礎を実務目線で学び直す講座</x:v>
      </x:c>
    </x:row>
    <x:row r="158" ht="42" customHeight="1">
      <x:c r="A158" s="6"/>
      <x:c r="B158" s="6"/>
      <x:c r="C158" s="6"/>
      <x:c r="D158" s="6" t="str">
        <x:v>Step3</x:v>
      </x:c>
      <x:c r="E158" s="6" t="str">
        <x:v>eラーニング</x:v>
      </x:c>
      <x:c r="F158" s="6" t="str">
        <x:v>入門</x:v>
      </x:c>
      <x:c r="G158" s="6" t="str">
        <x:v>実験で学ぶ社会人のためのパワエレ技術（導入編）</x:v>
      </x:c>
      <x:c r="H158" s="6" t="str">
        <x:v>受付中</x:v>
      </x:c>
      <x:c r="I158" s="6" t="e">
        <x:f>HYPERLINK("https://pwel.jp/ecourses/9","https://pwel.jp/ecourses/9")</x:f>
        <x:v>HYPERLINK is not implemented. linkLocation=https://pwel.jp/ecourses/9, friendlyName=https://pwel.jp/ecourses/9</x:v>
      </x:c>
      <x:c r="J158" s="6" t="str">
        <x:v>実験とアニメーションで、数式を抑えてパワエレの全体像をつかむ講座</x:v>
      </x:c>
    </x:row>
    <x:row r="159" ht="42" customHeight="1">
      <x:c r="A159" s="6"/>
      <x:c r="B159" s="6"/>
      <x:c r="C159" s="6"/>
      <x:c r="D159" s="6" t="str">
        <x:v>Step4</x:v>
      </x:c>
      <x:c r="E159" s="6" t="str">
        <x:v>セミナー</x:v>
      </x:c>
      <x:c r="F159" s="6" t="str">
        <x:v>初級</x:v>
      </x:c>
      <x:c r="G159" s="6" t="str">
        <x:v>基礎パワエレ回路の速習法～チョッパ回路の直感的攻略～</x:v>
      </x:c>
      <x:c r="H159" s="6" t="str">
        <x:v>2026/12/4</x:v>
      </x:c>
      <x:c r="I159" s="6" t="e">
        <x:f>HYPERLINK("https://pwel.jp/scourses/44","https://pwel.jp/scourses/44")</x:f>
        <x:v>HYPERLINK is not implemented. linkLocation=https://pwel.jp/scourses/44, friendlyName=https://pwel.jp/scourses/44</x:v>
      </x:c>
      <x:c r="J159" s="6" t="str">
        <x:v>数式に頼りすぎず、チョッパ回路を直感的に理解する講座</x:v>
      </x:c>
    </x:row>
    <x:row r="160" ht="42" customHeight="1">
      <x:c r="A160" s="6"/>
      <x:c r="B160" s="6"/>
      <x:c r="C160" s="6"/>
      <x:c r="D160" s="6" t="str">
        <x:v>Step5</x:v>
      </x:c>
      <x:c r="E160" s="6" t="str">
        <x:v>セミナー</x:v>
      </x:c>
      <x:c r="F160" s="6" t="str">
        <x:v>初級</x:v>
      </x:c>
      <x:c r="G160" s="6" t="str">
        <x:v>DC-DCコンバータの基礎～導入講座～（前編）</x:v>
      </x:c>
      <x:c r="H160" s="6" t="str">
        <x:v>2026/9/15</x:v>
      </x:c>
      <x:c r="I160" s="6" t="e">
        <x:f>HYPERLINK("https://pwel.jp/scourses/74","https://pwel.jp/scourses/74")</x:f>
        <x:v>HYPERLINK is not implemented. linkLocation=https://pwel.jp/scourses/74, friendlyName=https://pwel.jp/scourses/74</x:v>
      </x:c>
      <x:c r="J160" s="6" t="str">
        <x:v>DC-DCコンバータの基本動作を前編で押さえる導入講座</x:v>
      </x:c>
    </x:row>
    <x:row r="161" ht="42" customHeight="1">
      <x:c r="A161" s="6"/>
      <x:c r="B161" s="6"/>
      <x:c r="C161" s="6"/>
      <x:c r="D161" s="6" t="str">
        <x:v>その他推奨講座</x:v>
      </x:c>
      <x:c r="E161" s="6" t="str">
        <x:v>セミナー</x:v>
      </x:c>
      <x:c r="F161" s="6" t="str">
        <x:v>中級</x:v>
      </x:c>
      <x:c r="G161" s="6" t="str">
        <x:v>基礎パワエレ制御の速習法～伝達関数・ボード線図・状態平均化を極める～</x:v>
      </x:c>
      <x:c r="H161" s="6" t="str">
        <x:v>2026/9/25</x:v>
      </x:c>
      <x:c r="I161" s="6" t="e">
        <x:f>HYPERLINK("https://pwel.jp/scourses/45","https://pwel.jp/scourses/45")</x:f>
        <x:v>HYPERLINK is not implemented. linkLocation=https://pwel.jp/scourses/45, friendlyName=https://pwel.jp/scourses/45</x:v>
      </x:c>
      <x:c r="J161" s="6" t="str">
        <x:v>伝達関数・ボード線図・状態平均化を制御設計に結びつける講座</x:v>
      </x:c>
    </x:row>
    <x:row r="162" ht="42" customHeight="1">
      <x:c r="A162" s="6"/>
      <x:c r="B162" s="6"/>
      <x:c r="C162" s="6"/>
      <x:c r="D162" s="6" t="str">
        <x:v>その他推奨講座</x:v>
      </x:c>
      <x:c r="E162" s="6" t="str">
        <x:v>セミナー</x:v>
      </x:c>
      <x:c r="F162" s="6" t="str">
        <x:v>初級</x:v>
      </x:c>
      <x:c r="G162" s="6" t="str">
        <x:v>開発者のためのインバータ入門講座</x:v>
      </x:c>
      <x:c r="H162" s="6" t="str">
        <x:v>2026/10/15</x:v>
      </x:c>
      <x:c r="I162" s="6" t="e">
        <x:f>HYPERLINK("https://pwel.jp/scourses/62","https://pwel.jp/scourses/62")</x:f>
        <x:v>HYPERLINK is not implemented. linkLocation=https://pwel.jp/scourses/62, friendlyName=https://pwel.jp/scourses/62</x:v>
      </x:c>
      <x:c r="J162" s="6" t="str">
        <x:v>インバータ未経験者向けに、役割と動作の基本を整理する講座</x:v>
      </x:c>
    </x:row>
    <x:row r="163" ht="42" customHeight="1">
      <x:c r="A163" s="6"/>
      <x:c r="B163" s="6"/>
      <x:c r="C163" s="6"/>
      <x:c r="D163" s="6" t="str">
        <x:v>その他推奨講座</x:v>
      </x:c>
      <x:c r="E163" s="6" t="str">
        <x:v>セミナー</x:v>
      </x:c>
      <x:c r="F163" s="6" t="str">
        <x:v>初級</x:v>
      </x:c>
      <x:c r="G163" s="6" t="str">
        <x:v>DC-DCコンバータの基礎～導入講座～（後編）</x:v>
      </x:c>
      <x:c r="H163" s="6" t="str">
        <x:v>2026/9/30</x:v>
      </x:c>
      <x:c r="I163" s="6" t="e">
        <x:f>HYPERLINK("https://pwel.jp/scourses/72","https://pwel.jp/scourses/72")</x:f>
        <x:v>HYPERLINK is not implemented. linkLocation=https://pwel.jp/scourses/72, friendlyName=https://pwel.jp/scourses/72</x:v>
      </x:c>
      <x:c r="J163" s="6" t="str">
        <x:v>前編の理解を踏まえ、DC-DCの基礎を後編で深める講座</x:v>
      </x:c>
    </x:row>
    <x:row r="164" ht="42" customHeight="1">
      <x:c r="A164" s="6"/>
      <x:c r="B164" s="6"/>
      <x:c r="C164" s="6"/>
      <x:c r="D164" s="6" t="str">
        <x:v>その他推奨講座</x:v>
      </x:c>
      <x:c r="E164" s="6" t="str">
        <x:v>セミナー</x:v>
      </x:c>
      <x:c r="F164" s="6" t="str">
        <x:v>中級</x:v>
      </x:c>
      <x:c r="G164" s="6" t="str">
        <x:v>応用パワエレ制御の速習法～電圧・電流二重ループフィードバックの勘所～</x:v>
      </x:c>
      <x:c r="H164" s="6" t="str">
        <x:v>2026/10/9</x:v>
      </x:c>
      <x:c r="I164" s="6" t="e">
        <x:f>HYPERLINK("https://pwel.jp/scourses/46","https://pwel.jp/scourses/46")</x:f>
        <x:v>HYPERLINK is not implemented. linkLocation=https://pwel.jp/scourses/46, friendlyName=https://pwel.jp/scourses/46</x:v>
      </x:c>
      <x:c r="J164" s="6" t="str">
        <x:v>電圧・電流二重ループ制御の勘所を実践寄りに学ぶ講座</x:v>
      </x:c>
    </x:row>
    <x:row r="165" ht="42" customHeight="1">
      <x:c r="A165" s="6"/>
      <x:c r="B165" s="6"/>
      <x:c r="C165" s="6"/>
      <x:c r="D165" s="6" t="str">
        <x:v>その他推奨講座</x:v>
      </x:c>
      <x:c r="E165" s="6" t="str">
        <x:v>セミナー</x:v>
      </x:c>
      <x:c r="F165" s="6" t="str">
        <x:v>初級</x:v>
      </x:c>
      <x:c r="G165" s="6" t="str">
        <x:v>PID制御設計１：制御対象の数式モデルと応答解析手法（過渡応答、周波数応答）</x:v>
      </x:c>
      <x:c r="H165" s="6" t="str">
        <x:v>2027/2/1</x:v>
      </x:c>
      <x:c r="I165" s="6" t="e">
        <x:f>HYPERLINK("https://pwel.jp/scourses/54","https://pwel.jp/scourses/54")</x:f>
        <x:v>HYPERLINK is not implemented. linkLocation=https://pwel.jp/scourses/54, friendlyName=https://pwel.jp/scourses/54</x:v>
      </x:c>
      <x:c r="J165" s="6" t="str">
        <x:v>過渡応答と周波数応答から、PID設計の土台をつくる講座</x:v>
      </x:c>
    </x:row>
    <x:row r="166" ht="42" customHeight="1">
      <x:c r="A166" s="6" t="str">
        <x:v>DCDCコンバータ</x:v>
      </x:c>
      <x:c r="B166" s="6" t="str">
        <x:v>実務経験者</x:v>
      </x:c>
      <x:c r="C166" s="6" t="str">
        <x:v>回路方式ごとの特徴や主要部品となるリアクトルについて深く知識を習得する。特に徹底理解シリーズは6種類の回路方式に分かれる。</x:v>
      </x:c>
      <x:c r="D166" s="6" t="str">
        <x:v>Step1</x:v>
      </x:c>
      <x:c r="E166" s="6" t="str">
        <x:v>セミナー</x:v>
      </x:c>
      <x:c r="F166" s="6" t="str">
        <x:v>初級</x:v>
      </x:c>
      <x:c r="G166" s="6" t="str">
        <x:v>基礎パワエレ回路の速習法～チョッパ回路の直感的攻略～</x:v>
      </x:c>
      <x:c r="H166" s="6" t="str">
        <x:v>2026/12/4</x:v>
      </x:c>
      <x:c r="I166" s="6" t="e">
        <x:f>HYPERLINK("https://pwel.jp/scourses/44","https://pwel.jp/scourses/44")</x:f>
        <x:v>HYPERLINK is not implemented. linkLocation=https://pwel.jp/scourses/44, friendlyName=https://pwel.jp/scourses/44</x:v>
      </x:c>
      <x:c r="J166" s="6" t="str">
        <x:v>数式に頼りすぎず、チョッパ回路を直感的に理解する講座</x:v>
      </x:c>
    </x:row>
    <x:row r="167" ht="42" customHeight="1">
      <x:c r="A167" s="6"/>
      <x:c r="B167" s="6"/>
      <x:c r="C167" s="6"/>
      <x:c r="D167" s="6" t="str">
        <x:v>Step2</x:v>
      </x:c>
      <x:c r="E167" s="6" t="str">
        <x:v>セミナー</x:v>
      </x:c>
      <x:c r="F167" s="6" t="str">
        <x:v>中級</x:v>
      </x:c>
      <x:c r="G167" s="6" t="str">
        <x:v>演習によるDC-DCコンバータレベルアップ講座</x:v>
      </x:c>
      <x:c r="H167" s="6" t="str">
        <x:v>2027/2/2</x:v>
      </x:c>
      <x:c r="I167" s="6" t="e">
        <x:f>HYPERLINK("https://pwel.jp/scourses/16","https://pwel.jp/scourses/16")</x:f>
        <x:v>HYPERLINK is not implemented. linkLocation=https://pwel.jp/scourses/16, friendlyName=https://pwel.jp/scourses/16</x:v>
      </x:c>
      <x:c r="J167" s="6" t="str">
        <x:v>演習を通じてDC-DCコンバータの理解を一段深める講座</x:v>
      </x:c>
    </x:row>
    <x:row r="168" ht="42" customHeight="1">
      <x:c r="A168" s="6"/>
      <x:c r="B168" s="6"/>
      <x:c r="C168" s="6"/>
      <x:c r="D168" s="6" t="str">
        <x:v>Step3</x:v>
      </x:c>
      <x:c r="E168" s="6" t="str">
        <x:v>セミナー</x:v>
      </x:c>
      <x:c r="F168" s="6" t="str">
        <x:v>中級</x:v>
      </x:c>
      <x:c r="G168" s="6" t="str">
        <x:v>演習による変圧器・リアクトル徹底理解講座</x:v>
      </x:c>
      <x:c r="H168" s="6" t="str">
        <x:v>2027/1/19</x:v>
      </x:c>
      <x:c r="I168" s="6" t="e">
        <x:f>HYPERLINK("https://pwel.jp/scourses/58","https://pwel.jp/scourses/58")</x:f>
        <x:v>HYPERLINK is not implemented. linkLocation=https://pwel.jp/scourses/58, friendlyName=https://pwel.jp/scourses/58</x:v>
      </x:c>
      <x:c r="J168" s="6" t="str">
        <x:v>変圧器・リアクトルを演習で徹底理解する講座</x:v>
      </x:c>
    </x:row>
    <x:row r="169" ht="42" customHeight="1">
      <x:c r="A169" s="6"/>
      <x:c r="B169" s="6"/>
      <x:c r="C169" s="6"/>
      <x:c r="D169" s="6" t="str">
        <x:v>Step4</x:v>
      </x:c>
      <x:c r="E169" s="6" t="str">
        <x:v>セミナー</x:v>
      </x:c>
      <x:c r="F169" s="6"/>
      <x:c r="G169" s="6" t="str">
        <x:v>DCDCコンバータ徹底理解シリーズ(LLC、DAB、フォワード、ブリッジ、電流型、双方向、PFC、共振型、ソフトスイッチング）</x:v>
      </x:c>
      <x:c r="H169" s="6" t="str">
        <x:v>日程調整中</x:v>
      </x:c>
      <x:c r="I169" s="6" t="str">
        <x:v>https://pwel.jp/seminars#taikei</x:v>
      </x:c>
      <x:c r="J169" s="6"/>
    </x:row>
    <x:row r="170" ht="42" customHeight="1">
      <x:c r="A170" s="6"/>
      <x:c r="B170" s="6"/>
      <x:c r="C170" s="6"/>
      <x:c r="D170" s="6" t="str">
        <x:v>Step5</x:v>
      </x:c>
      <x:c r="E170" s="6" t="str">
        <x:v>セミナー</x:v>
      </x:c>
      <x:c r="F170" s="6" t="str">
        <x:v>専門</x:v>
      </x:c>
      <x:c r="G170" s="6" t="str">
        <x:v>パワーコンバータ用インダクタ/トランスの最新技術とその設計法</x:v>
      </x:c>
      <x:c r="H170" s="6" t="str">
        <x:v>2026/11/30</x:v>
      </x:c>
      <x:c r="I170" s="6" t="e">
        <x:f>HYPERLINK("https://pwel.jp/scourses/35","https://pwel.jp/scourses/35")</x:f>
        <x:v>HYPERLINK is not implemented. linkLocation=https://pwel.jp/scourses/35, friendlyName=https://pwel.jp/scourses/35</x:v>
      </x:c>
      <x:c r="J170" s="6" t="str">
        <x:v>インダクタ・トランスの最新技術と設計の勘所を押さえる講座</x:v>
      </x:c>
    </x:row>
    <x:row r="171" ht="42" customHeight="1">
      <x:c r="A171" s="6"/>
      <x:c r="B171" s="6"/>
      <x:c r="C171" s="6"/>
      <x:c r="D171" s="6" t="str">
        <x:v>Step6</x:v>
      </x:c>
      <x:c r="E171" s="6" t="str">
        <x:v>セミナー</x:v>
      </x:c>
      <x:c r="F171" s="6" t="str">
        <x:v>専門</x:v>
      </x:c>
      <x:c r="G171" s="6" t="str">
        <x:v>高周波電力変換器における磁性素子～構造技術と負荷試験法～</x:v>
      </x:c>
      <x:c r="H171" s="6" t="str">
        <x:v>2026/12/9</x:v>
      </x:c>
      <x:c r="I171" s="6" t="e">
        <x:f>HYPERLINK("https://pwel.jp/scourses/29","https://pwel.jp/scourses/29")</x:f>
        <x:v>HYPERLINK is not implemented. linkLocation=https://pwel.jp/scourses/29, friendlyName=https://pwel.jp/scourses/29</x:v>
      </x:c>
      <x:c r="J171" s="6" t="str">
        <x:v>高周波電力変換器で使う磁性素子の構造と試験法を学ぶ講座</x:v>
      </x:c>
    </x:row>
    <x:row r="172" ht="42" customHeight="1">
      <x:c r="A172" s="6"/>
      <x:c r="B172" s="6"/>
      <x:c r="C172" s="6"/>
      <x:c r="D172" s="6" t="str">
        <x:v>Step7</x:v>
      </x:c>
      <x:c r="E172" s="6" t="str">
        <x:v>eラーニング</x:v>
      </x:c>
      <x:c r="F172" s="6" t="str">
        <x:v>専門</x:v>
      </x:c>
      <x:c r="G172" s="6" t="str">
        <x:v>赤木泰文教授のパワエレ講座：高周波パワーエレクトロニクス回路の基礎と実践</x:v>
      </x:c>
      <x:c r="H172" s="6" t="str">
        <x:v>受付中</x:v>
      </x:c>
      <x:c r="I172" s="6" t="e">
        <x:f>HYPERLINK("https://pwel.jp/ecourses/8","https://pwel.jp/ecourses/8")</x:f>
        <x:v>HYPERLINK is not implemented. linkLocation=https://pwel.jp/ecourses/8, friendlyName=https://pwel.jp/ecourses/8</x:v>
      </x:c>
      <x:c r="J172" s="6" t="str">
        <x:v>赤木教授による、高周波パワエレ回路の基礎と実践の講義</x:v>
      </x:c>
    </x:row>
    <x:row r="173" ht="42" customHeight="1">
      <x:c r="A173" s="6"/>
      <x:c r="B173" s="6"/>
      <x:c r="C173" s="6"/>
      <x:c r="D173" s="6" t="str">
        <x:v>Step8</x:v>
      </x:c>
      <x:c r="E173" s="6" t="str">
        <x:v>セミナー</x:v>
      </x:c>
      <x:c r="F173" s="6" t="str">
        <x:v>専門</x:v>
      </x:c>
      <x:c r="G173" s="6" t="str">
        <x:v>SiC/GaNのゲートドライブ技術と実際</x:v>
      </x:c>
      <x:c r="H173" s="6" t="str">
        <x:v>2026/11/19</x:v>
      </x:c>
      <x:c r="I173" s="6" t="e">
        <x:f>HYPERLINK("https://pwel.jp/scourses/69","https://pwel.jp/scourses/69")</x:f>
        <x:v>HYPERLINK is not implemented. linkLocation=https://pwel.jp/scourses/69, friendlyName=https://pwel.jp/scourses/69</x:v>
      </x:c>
      <x:c r="J173" s="6" t="str">
        <x:v>SiC/GaNの性能を引き出すゲートドライブ設計を学ぶ講座</x:v>
      </x:c>
    </x:row>
    <x:row r="174" ht="42" customHeight="1">
      <x:c r="A174" s="6"/>
      <x:c r="B174" s="6"/>
      <x:c r="C174" s="6"/>
      <x:c r="D174" s="6" t="str">
        <x:v>その他推奨講座</x:v>
      </x:c>
      <x:c r="E174" s="6" t="str">
        <x:v>セミナー</x:v>
      </x:c>
      <x:c r="F174" s="6" t="str">
        <x:v>中級</x:v>
      </x:c>
      <x:c r="G174" s="6" t="str">
        <x:v>基礎パワエレ制御の速習法～伝達関数・ボード線図・状態平均化を極める～</x:v>
      </x:c>
      <x:c r="H174" s="6" t="str">
        <x:v>2026/9/25</x:v>
      </x:c>
      <x:c r="I174" s="6" t="e">
        <x:f>HYPERLINK("https://pwel.jp/scourses/45","https://pwel.jp/scourses/45")</x:f>
        <x:v>HYPERLINK is not implemented. linkLocation=https://pwel.jp/scourses/45, friendlyName=https://pwel.jp/scourses/45</x:v>
      </x:c>
      <x:c r="J174" s="6" t="str">
        <x:v>伝達関数・ボード線図・状態平均化を制御設計に結びつける講座</x:v>
      </x:c>
    </x:row>
    <x:row r="175" ht="42" customHeight="1">
      <x:c r="A175" s="6"/>
      <x:c r="B175" s="6"/>
      <x:c r="C175" s="6"/>
      <x:c r="D175" s="6" t="str">
        <x:v>その他推奨講座</x:v>
      </x:c>
      <x:c r="E175" s="6" t="str">
        <x:v>セミナー</x:v>
      </x:c>
      <x:c r="F175" s="6" t="str">
        <x:v>初級</x:v>
      </x:c>
      <x:c r="G175" s="6" t="str">
        <x:v>パワー半導体デバイスのゲート駆動技術</x:v>
      </x:c>
      <x:c r="H175" s="6" t="str">
        <x:v>2026/9/17</x:v>
      </x:c>
      <x:c r="I175" s="6" t="e">
        <x:f>HYPERLINK("https://pwel.jp/scourses/79","https://pwel.jp/scourses/79")</x:f>
        <x:v>HYPERLINK is not implemented. linkLocation=https://pwel.jp/scourses/79, friendlyName=https://pwel.jp/scourses/79</x:v>
      </x:c>
      <x:c r="J175" s="6" t="str">
        <x:v>ゲート駆動の基礎から実装上の注意点まで学ぶ講座</x:v>
      </x:c>
    </x:row>
    <x:row r="176" ht="42" customHeight="1">
      <x:c r="A176" s="6"/>
      <x:c r="B176" s="6"/>
      <x:c r="C176" s="6"/>
      <x:c r="D176" s="6" t="str">
        <x:v>その他推奨講座</x:v>
      </x:c>
      <x:c r="E176" s="6" t="str">
        <x:v>セミナー</x:v>
      </x:c>
      <x:c r="F176" s="6" t="str">
        <x:v>初級</x:v>
      </x:c>
      <x:c r="G176" s="6" t="str">
        <x:v>PID制御設計１：制御対象の数式モデルと応答解析手法（過渡応答、周波数応答）</x:v>
      </x:c>
      <x:c r="H176" s="6" t="str">
        <x:v>2027/2/1</x:v>
      </x:c>
      <x:c r="I176" s="6" t="e">
        <x:f>HYPERLINK("https://pwel.jp/scourses/54","https://pwel.jp/scourses/54")</x:f>
        <x:v>HYPERLINK is not implemented. linkLocation=https://pwel.jp/scourses/54, friendlyName=https://pwel.jp/scourses/54</x:v>
      </x:c>
      <x:c r="J176" s="6" t="str">
        <x:v>過渡応答と周波数応答から、PID設計の土台をつくる講座</x:v>
      </x:c>
    </x:row>
    <x:row r="177" ht="42" customHeight="1">
      <x:c r="A177" s="6"/>
      <x:c r="B177" s="6"/>
      <x:c r="C177" s="6"/>
      <x:c r="D177" s="6" t="str">
        <x:v>その他推奨講座</x:v>
      </x:c>
      <x:c r="E177" s="6" t="str">
        <x:v>セミナー</x:v>
      </x:c>
      <x:c r="F177" s="6" t="str">
        <x:v>初級</x:v>
      </x:c>
      <x:c r="G177" s="6" t="str">
        <x:v>DC-DCコンバータのフィードバッグ制御入門</x:v>
      </x:c>
      <x:c r="H177" s="6" t="str">
        <x:v>2027/1/26</x:v>
      </x:c>
      <x:c r="I177" s="6" t="e">
        <x:f>HYPERLINK("https://pwel.jp/scourses/50","https://pwel.jp/scourses/50")</x:f>
        <x:v>HYPERLINK is not implemented. linkLocation=https://pwel.jp/scourses/50, friendlyName=https://pwel.jp/scourses/50</x:v>
      </x:c>
      <x:c r="J177" s="6" t="str">
        <x:v>DC-DCのフィードバック制御を初学者向けに解説する講座</x:v>
      </x:c>
    </x:row>
    <x:row r="178" ht="42" customHeight="1">
      <x:c r="A178" s="6"/>
      <x:c r="B178" s="6"/>
      <x:c r="C178" s="6"/>
      <x:c r="D178" s="6" t="str">
        <x:v>その他推奨講座</x:v>
      </x:c>
      <x:c r="E178" s="6" t="str">
        <x:v>セミナー</x:v>
      </x:c>
      <x:c r="F178" s="6" t="str">
        <x:v>初級</x:v>
      </x:c>
      <x:c r="G178" s="6" t="str">
        <x:v>基礎から理解するスイッチング電源制御系設計</x:v>
      </x:c>
      <x:c r="H178" s="6" t="str">
        <x:v>2027/2/22</x:v>
      </x:c>
      <x:c r="I178" s="6" t="e">
        <x:f>HYPERLINK("https://pwel.jp/scourses/51","https://pwel.jp/scourses/51")</x:f>
        <x:v>HYPERLINK is not implemented. linkLocation=https://pwel.jp/scourses/51, friendlyName=https://pwel.jp/scourses/51</x:v>
      </x:c>
      <x:c r="J178" s="6" t="str">
        <x:v>スイッチング電源の制御系設計を基礎から理解する講座</x:v>
      </x:c>
    </x:row>
    <x:row r="179" ht="42" customHeight="1">
      <x:c r="A179" s="6"/>
      <x:c r="B179" s="6"/>
      <x:c r="C179" s="6"/>
      <x:c r="D179" s="6" t="str">
        <x:v>その他推奨講座</x:v>
      </x:c>
      <x:c r="E179" s="6" t="str">
        <x:v>セミナー</x:v>
      </x:c>
      <x:c r="F179" s="6" t="str">
        <x:v>初級</x:v>
      </x:c>
      <x:c r="G179" s="6" t="str">
        <x:v>開発者のためのインバータ入門講座</x:v>
      </x:c>
      <x:c r="H179" s="6" t="str">
        <x:v>2026/10/15</x:v>
      </x:c>
      <x:c r="I179" s="6" t="e">
        <x:f>HYPERLINK("https://pwel.jp/scourses/62","https://pwel.jp/scourses/62")</x:f>
        <x:v>HYPERLINK is not implemented. linkLocation=https://pwel.jp/scourses/62, friendlyName=https://pwel.jp/scourses/62</x:v>
      </x:c>
      <x:c r="J179" s="6" t="str">
        <x:v>インバータ未経験者向けに、役割と動作の基本を整理する講座</x:v>
      </x:c>
    </x:row>
    <x:row r="180" ht="42" customHeight="1">
      <x:c r="A180" s="6" t="str">
        <x:v>パワエレ制御</x:v>
      </x:c>
      <x:c r="B180" s="6" t="str">
        <x:v>初学者～実務経験者</x:v>
      </x:c>
      <x:c r="C180" s="6" t="str">
        <x:v>変換機全般の制御に関わる知識を習得する。</x:v>
      </x:c>
      <x:c r="D180" s="6" t="str">
        <x:v>Step1</x:v>
      </x:c>
      <x:c r="E180" s="6" t="str">
        <x:v>セミナー</x:v>
      </x:c>
      <x:c r="F180" s="6" t="str">
        <x:v>初級</x:v>
      </x:c>
      <x:c r="G180" s="6" t="str">
        <x:v>基礎から理解するスイッチング電源制御系設計</x:v>
      </x:c>
      <x:c r="H180" s="6" t="str">
        <x:v>2027/2/22</x:v>
      </x:c>
      <x:c r="I180" s="6" t="e">
        <x:f>HYPERLINK("https://pwel.jp/scourses/51","https://pwel.jp/scourses/51")</x:f>
        <x:v>HYPERLINK is not implemented. linkLocation=https://pwel.jp/scourses/51, friendlyName=https://pwel.jp/scourses/51</x:v>
      </x:c>
      <x:c r="J180" s="6" t="str">
        <x:v>スイッチング電源の制御系設計を基礎から理解する講座</x:v>
      </x:c>
    </x:row>
    <x:row r="181" ht="42" customHeight="1">
      <x:c r="A181" s="6"/>
      <x:c r="B181" s="6"/>
      <x:c r="C181" s="6"/>
      <x:c r="D181" s="6" t="str">
        <x:v>Step2</x:v>
      </x:c>
      <x:c r="E181" s="6" t="str">
        <x:v>セミナー</x:v>
      </x:c>
      <x:c r="F181" s="6" t="str">
        <x:v>中級</x:v>
      </x:c>
      <x:c r="G181" s="6" t="str">
        <x:v>基礎パワエレ制御の速習法～伝達関数・ボード線図・状態平均化を極める～</x:v>
      </x:c>
      <x:c r="H181" s="6" t="str">
        <x:v>2026/9/25</x:v>
      </x:c>
      <x:c r="I181" s="6" t="e">
        <x:f>HYPERLINK("https://pwel.jp/scourses/45","https://pwel.jp/scourses/45")</x:f>
        <x:v>HYPERLINK is not implemented. linkLocation=https://pwel.jp/scourses/45, friendlyName=https://pwel.jp/scourses/45</x:v>
      </x:c>
      <x:c r="J181" s="6" t="str">
        <x:v>伝達関数・ボード線図・状態平均化を制御設計に結びつける講座</x:v>
      </x:c>
    </x:row>
    <x:row r="182" ht="42" customHeight="1">
      <x:c r="A182" s="6"/>
      <x:c r="B182" s="6"/>
      <x:c r="C182" s="6"/>
      <x:c r="D182" s="6" t="str">
        <x:v>Step3</x:v>
      </x:c>
      <x:c r="E182" s="6" t="str">
        <x:v>セミナー</x:v>
      </x:c>
      <x:c r="F182" s="6" t="str">
        <x:v>初級</x:v>
      </x:c>
      <x:c r="G182" s="6" t="str">
        <x:v>PID制御設計１：制御対象の数式モデルと応答解析手法（過渡応答、周波数応答）</x:v>
      </x:c>
      <x:c r="H182" s="6" t="str">
        <x:v>2027/2/1</x:v>
      </x:c>
      <x:c r="I182" s="6" t="e">
        <x:f>HYPERLINK("https://pwel.jp/scourses/54","https://pwel.jp/scourses/54")</x:f>
        <x:v>HYPERLINK is not implemented. linkLocation=https://pwel.jp/scourses/54, friendlyName=https://pwel.jp/scourses/54</x:v>
      </x:c>
      <x:c r="J182" s="6" t="str">
        <x:v>過渡応答と周波数応答から、PID設計の土台をつくる講座</x:v>
      </x:c>
    </x:row>
    <x:row r="183" ht="42" customHeight="1">
      <x:c r="A183" s="6"/>
      <x:c r="B183" s="6"/>
      <x:c r="C183" s="6"/>
      <x:c r="D183" s="6" t="str">
        <x:v>Step4</x:v>
      </x:c>
      <x:c r="E183" s="6" t="str">
        <x:v>セミナー</x:v>
      </x:c>
      <x:c r="F183" s="6" t="str">
        <x:v>初級</x:v>
      </x:c>
      <x:c r="G183" s="6" t="str">
        <x:v>DC-DCコンバータのフィードバッグ制御入門</x:v>
      </x:c>
      <x:c r="H183" s="6" t="str">
        <x:v>2027/1/26</x:v>
      </x:c>
      <x:c r="I183" s="6" t="e">
        <x:f>HYPERLINK("https://pwel.jp/scourses/50","https://pwel.jp/scourses/50")</x:f>
        <x:v>HYPERLINK is not implemented. linkLocation=https://pwel.jp/scourses/50, friendlyName=https://pwel.jp/scourses/50</x:v>
      </x:c>
      <x:c r="J183" s="6" t="str">
        <x:v>DC-DCのフィードバック制御を初学者向けに解説する講座</x:v>
      </x:c>
    </x:row>
    <x:row r="184" ht="42" customHeight="1">
      <x:c r="A184" s="6"/>
      <x:c r="B184" s="6"/>
      <x:c r="C184" s="6"/>
      <x:c r="D184" s="6" t="str">
        <x:v>Step5</x:v>
      </x:c>
      <x:c r="E184" s="6" t="str">
        <x:v>セミナー</x:v>
      </x:c>
      <x:c r="F184" s="6" t="str">
        <x:v>中級</x:v>
      </x:c>
      <x:c r="G184" s="6" t="str">
        <x:v>応用パワエレ制御の速習法～電圧・電流二重ループフィードバックの勘所～</x:v>
      </x:c>
      <x:c r="H184" s="6" t="str">
        <x:v>2026/10/9</x:v>
      </x:c>
      <x:c r="I184" s="6" t="e">
        <x:f>HYPERLINK("https://pwel.jp/scourses/46","https://pwel.jp/scourses/46")</x:f>
        <x:v>HYPERLINK is not implemented. linkLocation=https://pwel.jp/scourses/46, friendlyName=https://pwel.jp/scourses/46</x:v>
      </x:c>
      <x:c r="J184" s="6" t="str">
        <x:v>電圧・電流二重ループ制御の勘所を実践寄りに学ぶ講座</x:v>
      </x:c>
    </x:row>
    <x:row r="185" ht="42" customHeight="1">
      <x:c r="A185" s="6"/>
      <x:c r="B185" s="6"/>
      <x:c r="C185" s="6"/>
      <x:c r="D185" s="6" t="str">
        <x:v>Step6</x:v>
      </x:c>
      <x:c r="E185" s="6" t="str">
        <x:v>eラーニング</x:v>
      </x:c>
      <x:c r="F185" s="6" t="str">
        <x:v>中級</x:v>
      </x:c>
      <x:c r="G185" s="6" t="str">
        <x:v>パワエレ制御技術講座</x:v>
      </x:c>
      <x:c r="H185" s="6" t="str">
        <x:v>受付中</x:v>
      </x:c>
      <x:c r="I185" s="6" t="e">
        <x:f>HYPERLINK("https://pwel.jp/ecourses/14","https://pwel.jp/ecourses/14")</x:f>
        <x:v>HYPERLINK is not implemented. linkLocation=https://pwel.jp/ecourses/14, friendlyName=https://pwel.jp/ecourses/14</x:v>
      </x:c>
      <x:c r="J185" s="6" t="str">
        <x:v>開発スピードを上げるパワエレ制御の考え方と設計技術を学ぶ講座</x:v>
      </x:c>
    </x:row>
    <x:row r="186" ht="42" customHeight="1">
      <x:c r="A186" s="6"/>
      <x:c r="B186" s="6"/>
      <x:c r="C186" s="6"/>
      <x:c r="D186" s="6" t="str">
        <x:v>Step7</x:v>
      </x:c>
      <x:c r="E186" s="6" t="str">
        <x:v>セミナー</x:v>
      </x:c>
      <x:c r="F186" s="6" t="str">
        <x:v>初級</x:v>
      </x:c>
      <x:c r="G186" s="6" t="str">
        <x:v>1日でつかむ、組み込みマイコン基礎技術～マイコンによるアナログ・デジタル信号の取り扱い～</x:v>
      </x:c>
      <x:c r="H186" s="6" t="str">
        <x:v>2026/12/21</x:v>
      </x:c>
      <x:c r="I186" s="6" t="e">
        <x:f>HYPERLINK("https://pwel.jp/scourses/92","https://pwel.jp/scourses/92")</x:f>
        <x:v>HYPERLINK is not implemented. linkLocation=https://pwel.jp/scourses/92, friendlyName=https://pwel.jp/scourses/92</x:v>
      </x:c>
      <x:c r="J186" s="6" t="str">
        <x:v>マイコンで扱うアナログ・デジタル信号の基礎を1日で整理する講座</x:v>
      </x:c>
    </x:row>
    <x:row r="187" ht="42" customHeight="1">
      <x:c r="A187" s="6"/>
      <x:c r="B187" s="6"/>
      <x:c r="C187" s="6"/>
      <x:c r="D187" s="6" t="str">
        <x:v>Step8</x:v>
      </x:c>
      <x:c r="E187" s="6" t="str">
        <x:v>セミナー</x:v>
      </x:c>
      <x:c r="F187" s="6" t="str">
        <x:v>初級</x:v>
      </x:c>
      <x:c r="G187" s="6" t="str">
        <x:v>Excelから始めるプログラミングと制御工学</x:v>
      </x:c>
      <x:c r="H187" s="6" t="str">
        <x:v>2027/3/23</x:v>
      </x:c>
      <x:c r="I187" s="6" t="e">
        <x:f>HYPERLINK("https://pwel.jp/scourses/70","https://pwel.jp/scourses/70")</x:f>
        <x:v>HYPERLINK is not implemented. linkLocation=https://pwel.jp/scourses/70, friendlyName=https://pwel.jp/scourses/70</x:v>
      </x:c>
      <x:c r="J187" s="6" t="str">
        <x:v>Excelを入口に、プログラミングと制御工学をやさしく学ぶ講座</x:v>
      </x:c>
    </x:row>
    <x:row r="188" ht="42" customHeight="1">
      <x:c r="A188" s="6"/>
      <x:c r="B188" s="6"/>
      <x:c r="C188" s="6"/>
      <x:c r="D188" s="6" t="str">
        <x:v>その他推奨講座</x:v>
      </x:c>
      <x:c r="E188" s="6" t="str">
        <x:v>セミナー</x:v>
      </x:c>
      <x:c r="F188" s="6" t="str">
        <x:v>初級</x:v>
      </x:c>
      <x:c r="G188" s="6" t="str">
        <x:v>基礎パワエレ回路の速習法～チョッパ回路の直感的攻略～</x:v>
      </x:c>
      <x:c r="H188" s="6" t="str">
        <x:v>2026/12/4</x:v>
      </x:c>
      <x:c r="I188" s="6" t="e">
        <x:f>HYPERLINK("https://pwel.jp/scourses/44","https://pwel.jp/scourses/44")</x:f>
        <x:v>HYPERLINK is not implemented. linkLocation=https://pwel.jp/scourses/44, friendlyName=https://pwel.jp/scourses/44</x:v>
      </x:c>
      <x:c r="J188" s="6" t="str">
        <x:v>数式に頼りすぎず、チョッパ回路を直感的に理解する講座</x:v>
      </x:c>
    </x:row>
    <x:row r="189" ht="42" customHeight="1">
      <x:c r="A189" s="6"/>
      <x:c r="B189" s="6"/>
      <x:c r="C189" s="6"/>
      <x:c r="D189" s="6" t="str">
        <x:v>その他推奨講座</x:v>
      </x:c>
      <x:c r="E189" s="6" t="str">
        <x:v>セミナー</x:v>
      </x:c>
      <x:c r="F189" s="6" t="str">
        <x:v>中級</x:v>
      </x:c>
      <x:c r="G189" s="6" t="str">
        <x:v>ノイズ対策技術パワエレノイズの原因と対策</x:v>
      </x:c>
      <x:c r="H189" s="6" t="str">
        <x:v>2026/11/12</x:v>
      </x:c>
      <x:c r="I189" s="6" t="e">
        <x:f>HYPERLINK("https://pwel.jp/scourses/10","https://pwel.jp/scourses/10")</x:f>
        <x:v>HYPERLINK is not implemented. linkLocation=https://pwel.jp/scourses/10, friendlyName=https://pwel.jp/scourses/10</x:v>
      </x:c>
      <x:c r="J189" s="6" t="str">
        <x:v>パワエレノイズの発生原因と実務で使う対策を整理する講座</x:v>
      </x:c>
    </x:row>
    <x:row r="190" ht="42" customHeight="1">
      <x:c r="A190" s="6"/>
      <x:c r="B190" s="6"/>
      <x:c r="C190" s="6"/>
      <x:c r="D190" s="6" t="str">
        <x:v>その他推奨講座</x:v>
      </x:c>
      <x:c r="E190" s="6" t="str">
        <x:v>セミナー</x:v>
      </x:c>
      <x:c r="F190" s="6" t="str">
        <x:v>専門</x:v>
      </x:c>
      <x:c r="G190" s="6" t="str">
        <x:v>SiC/GaNのゲートドライブ技術と実際</x:v>
      </x:c>
      <x:c r="H190" s="6" t="str">
        <x:v>2026/11/19</x:v>
      </x:c>
      <x:c r="I190" s="6" t="e">
        <x:f>HYPERLINK("https://pwel.jp/scourses/69","https://pwel.jp/scourses/69")</x:f>
        <x:v>HYPERLINK is not implemented. linkLocation=https://pwel.jp/scourses/69, friendlyName=https://pwel.jp/scourses/69</x:v>
      </x:c>
      <x:c r="J190" s="6" t="str">
        <x:v>SiC/GaNの性能を引き出すゲートドライブ設計を学ぶ講座</x:v>
      </x:c>
    </x:row>
    <x:row r="191" ht="42" customHeight="1">
      <x:c r="A191" s="6"/>
      <x:c r="B191" s="6"/>
      <x:c r="C191" s="6"/>
      <x:c r="D191" s="6" t="str">
        <x:v>その他推奨講座</x:v>
      </x:c>
      <x:c r="E191" s="6" t="str">
        <x:v>セミナー</x:v>
      </x:c>
      <x:c r="F191" s="6" t="str">
        <x:v>初級</x:v>
      </x:c>
      <x:c r="G191" s="6" t="str">
        <x:v>機械系技術者のためのパワエレ基礎養成講座</x:v>
      </x:c>
      <x:c r="H191" s="6" t="str">
        <x:v>2026/11/13</x:v>
      </x:c>
      <x:c r="I191" s="6" t="e">
        <x:f>HYPERLINK("https://pwel.jp/scourses/43","https://pwel.jp/scourses/43")</x:f>
        <x:v>HYPERLINK is not implemented. linkLocation=https://pwel.jp/scourses/43, friendlyName=https://pwel.jp/scourses/43</x:v>
      </x:c>
      <x:c r="J191" s="6" t="str">
        <x:v>機械系技術者向けに、パワエレ基礎を実務目線で学び直す講座</x:v>
      </x:c>
    </x:row>
    <x:row r="192" ht="42" customHeight="1">
      <x:c r="A192" s="6"/>
      <x:c r="B192" s="6"/>
      <x:c r="C192" s="6"/>
      <x:c r="D192" s="6" t="str">
        <x:v>その他推奨講座</x:v>
      </x:c>
      <x:c r="E192" s="6" t="str">
        <x:v>セミナー</x:v>
      </x:c>
      <x:c r="F192" s="6" t="str">
        <x:v>初級</x:v>
      </x:c>
      <x:c r="G192" s="6" t="str">
        <x:v>開発者のためのインバータ入門講座</x:v>
      </x:c>
      <x:c r="H192" s="6" t="str">
        <x:v>2026/10/15</x:v>
      </x:c>
      <x:c r="I192" s="6" t="e">
        <x:f>HYPERLINK("https://pwel.jp/scourses/62","https://pwel.jp/scourses/62")</x:f>
        <x:v>HYPERLINK is not implemented. linkLocation=https://pwel.jp/scourses/62, friendlyName=https://pwel.jp/scourses/62</x:v>
      </x:c>
      <x:c r="J192" s="6" t="str">
        <x:v>インバータ未経験者向けに、役割と動作の基本を整理する講座</x:v>
      </x:c>
    </x:row>
    <x:row r="193" ht="42" customHeight="1">
      <x:c r="A193" s="6"/>
      <x:c r="B193" s="6"/>
      <x:c r="C193" s="6"/>
      <x:c r="D193" s="6" t="str">
        <x:v>その他推奨講座</x:v>
      </x:c>
      <x:c r="E193" s="6" t="str">
        <x:v>セミナー</x:v>
      </x:c>
      <x:c r="F193" s="6" t="str">
        <x:v>初級</x:v>
      </x:c>
      <x:c r="G193" s="6" t="str">
        <x:v>DC-DCコンバータのフィードバッグ制御入門</x:v>
      </x:c>
      <x:c r="H193" s="6" t="str">
        <x:v>2027/1/26</x:v>
      </x:c>
      <x:c r="I193" s="6" t="e">
        <x:f>HYPERLINK("https://pwel.jp/scourses/50","https://pwel.jp/scourses/50")</x:f>
        <x:v>HYPERLINK is not implemented. linkLocation=https://pwel.jp/scourses/50, friendlyName=https://pwel.jp/scourses/50</x:v>
      </x:c>
      <x:c r="J193" s="6" t="str">
        <x:v>DC-DCのフィードバック制御を初学者向けに解説する講座</x:v>
      </x:c>
    </x:row>
    <x:row r="194" ht="42" customHeight="1">
      <x:c r="A194" s="6" t="str">
        <x:v>その他</x:v>
      </x:c>
      <x:c r="B194" s="6" t="str">
        <x:v>初学者</x:v>
      </x:c>
      <x:c r="C194" s="6" t="str">
        <x:v>電気自動車/ハイブリッド自動車の基礎技術</x:v>
      </x:c>
      <x:c r="D194" s="6" t="str">
        <x:v>Step1</x:v>
      </x:c>
      <x:c r="E194" s="6" t="str">
        <x:v>セミナー</x:v>
      </x:c>
      <x:c r="F194" s="6" t="str">
        <x:v>入門</x:v>
      </x:c>
      <x:c r="G194" s="6" t="str">
        <x:v>EV/HEVの特長から、パワエレ技術を理解する</x:v>
      </x:c>
      <x:c r="H194" s="6" t="str">
        <x:v>2026/10/30</x:v>
      </x:c>
      <x:c r="I194" s="6" t="e">
        <x:f>HYPERLINK("https://pwel.jp/scourses/53","https://pwel.jp/scourses/53")</x:f>
        <x:v>HYPERLINK is not implemented. linkLocation=https://pwel.jp/scourses/53, friendlyName=https://pwel.jp/scourses/53</x:v>
      </x:c>
      <x:c r="J194" s="6" t="str">
        <x:v>EV/HEVを切り口に、パワエレが使われる理由と要点を学ぶ講座</x:v>
      </x:c>
    </x:row>
    <x:row r="195" ht="42" customHeight="1">
      <x:c r="A195" s="6"/>
      <x:c r="B195" s="6"/>
      <x:c r="C195" s="6"/>
      <x:c r="D195" s="6" t="str">
        <x:v>Step2</x:v>
      </x:c>
      <x:c r="E195" s="6" t="str">
        <x:v>eラーニング</x:v>
      </x:c>
      <x:c r="F195" s="6" t="str">
        <x:v>入門</x:v>
      </x:c>
      <x:c r="G195" s="6" t="str">
        <x:v>実験で学ぶ社会人のためのパワエレ技術（導入編）</x:v>
      </x:c>
      <x:c r="H195" s="6" t="str">
        <x:v>受付中</x:v>
      </x:c>
      <x:c r="I195" s="6" t="e">
        <x:f>HYPERLINK("https://pwel.jp/ecourses/9","https://pwel.jp/ecourses/9")</x:f>
        <x:v>HYPERLINK is not implemented. linkLocation=https://pwel.jp/ecourses/9, friendlyName=https://pwel.jp/ecourses/9</x:v>
      </x:c>
      <x:c r="J195" s="6" t="str">
        <x:v>実験とアニメーションで、数式を抑えてパワエレの全体像をつかむ講座</x:v>
      </x:c>
    </x:row>
    <x:row r="196" ht="42" customHeight="1">
      <x:c r="A196" s="6"/>
      <x:c r="B196" s="6"/>
      <x:c r="C196" s="6"/>
      <x:c r="D196" s="6" t="str">
        <x:v>Step3</x:v>
      </x:c>
      <x:c r="E196" s="6" t="str">
        <x:v>セミナー</x:v>
      </x:c>
      <x:c r="F196" s="6" t="str">
        <x:v>初級</x:v>
      </x:c>
      <x:c r="G196" s="6" t="str">
        <x:v>機械系技術者のためのパワエレ基礎養成講座</x:v>
      </x:c>
      <x:c r="H196" s="6" t="str">
        <x:v>2026/11/13</x:v>
      </x:c>
      <x:c r="I196" s="6" t="e">
        <x:f>HYPERLINK("https://pwel.jp/scourses/43","https://pwel.jp/scourses/43")</x:f>
        <x:v>HYPERLINK is not implemented. linkLocation=https://pwel.jp/scourses/43, friendlyName=https://pwel.jp/scourses/43</x:v>
      </x:c>
      <x:c r="J196" s="6" t="str">
        <x:v>機械系技術者向けに、パワエレ基礎を実務目線で学び直す講座</x:v>
      </x:c>
    </x:row>
    <x:row r="197" ht="42" customHeight="1">
      <x:c r="A197" s="6"/>
      <x:c r="B197" s="6"/>
      <x:c r="C197" s="6"/>
      <x:c r="D197" s="6" t="str">
        <x:v>Step4</x:v>
      </x:c>
      <x:c r="E197" s="6" t="str">
        <x:v>セミナー</x:v>
      </x:c>
      <x:c r="F197" s="6" t="str">
        <x:v>初級</x:v>
      </x:c>
      <x:c r="G197" s="6" t="str">
        <x:v>DC-DCコンバータの基礎～導入講座～（前編）</x:v>
      </x:c>
      <x:c r="H197" s="6" t="str">
        <x:v>2026/9/15</x:v>
      </x:c>
      <x:c r="I197" s="6" t="e">
        <x:f>HYPERLINK("https://pwel.jp/scourses/74","https://pwel.jp/scourses/74")</x:f>
        <x:v>HYPERLINK is not implemented. linkLocation=https://pwel.jp/scourses/74, friendlyName=https://pwel.jp/scourses/74</x:v>
      </x:c>
      <x:c r="J197" s="6" t="str">
        <x:v>DC-DCコンバータの基本動作を前編で押さえる導入講座</x:v>
      </x:c>
    </x:row>
    <x:row r="198" ht="42" customHeight="1">
      <x:c r="A198" s="6"/>
      <x:c r="B198" s="6"/>
      <x:c r="C198" s="6"/>
      <x:c r="D198" s="6" t="str">
        <x:v>Step5</x:v>
      </x:c>
      <x:c r="E198" s="6" t="str">
        <x:v>eラーニング</x:v>
      </x:c>
      <x:c r="F198" s="6" t="str">
        <x:v>初級</x:v>
      </x:c>
      <x:c r="G198" s="6" t="str">
        <x:v>リチウムイオン電池の基礎</x:v>
      </x:c>
      <x:c r="H198" s="6" t="str">
        <x:v>受付中</x:v>
      </x:c>
      <x:c r="I198" s="6" t="e">
        <x:f>HYPERLINK("https://pwel.jp/ecourses/15","https://pwel.jp/ecourses/15")</x:f>
        <x:v>HYPERLINK is not implemented. linkLocation=https://pwel.jp/ecourses/15, friendlyName=https://pwel.jp/ecourses/15</x:v>
      </x:c>
      <x:c r="J198" s="6" t="str">
        <x:v>リチウムイオン電池の特性・劣化・管理の基礎を学ぶ講座</x:v>
      </x:c>
    </x:row>
    <x:row r="199" ht="42" customHeight="1">
      <x:c r="A199" s="6"/>
      <x:c r="B199" s="6"/>
      <x:c r="C199" s="6"/>
      <x:c r="D199" s="6" t="str">
        <x:v>Step6</x:v>
      </x:c>
      <x:c r="E199" s="6" t="str">
        <x:v>セミナー</x:v>
      </x:c>
      <x:c r="F199" s="6" t="str">
        <x:v>初級</x:v>
      </x:c>
      <x:c r="G199" s="6" t="str">
        <x:v>自動車の省エネ化を実現するモータとその制御技術の基礎</x:v>
      </x:c>
      <x:c r="H199" s="6" t="str">
        <x:v>2026/10/29</x:v>
      </x:c>
      <x:c r="I199" s="6" t="e">
        <x:f>HYPERLINK("https://pwel.jp/scourses/52","https://pwel.jp/scourses/52")</x:f>
        <x:v>HYPERLINK is not implemented. linkLocation=https://pwel.jp/scourses/52, friendlyName=https://pwel.jp/scourses/52</x:v>
      </x:c>
      <x:c r="J199" s="6" t="str">
        <x:v>省エネ化を支えるモータと制御の基礎を自動車目線で理解する講座</x:v>
      </x:c>
    </x:row>
    <x:row r="200" ht="42" customHeight="1">
      <x:c r="A200" s="6"/>
      <x:c r="B200" s="6"/>
      <x:c r="C200" s="6"/>
      <x:c r="D200" s="6" t="str">
        <x:v>その他推奨講座</x:v>
      </x:c>
      <x:c r="E200" s="6" t="str">
        <x:v>セミナー</x:v>
      </x:c>
      <x:c r="F200" s="6" t="str">
        <x:v>初級</x:v>
      </x:c>
      <x:c r="G200" s="6" t="str">
        <x:v>開発者のためのインバータ入門講座</x:v>
      </x:c>
      <x:c r="H200" s="6" t="str">
        <x:v>2026/10/15</x:v>
      </x:c>
      <x:c r="I200" s="6" t="e">
        <x:f>HYPERLINK("https://pwel.jp/scourses/62","https://pwel.jp/scourses/62")</x:f>
        <x:v>HYPERLINK is not implemented. linkLocation=https://pwel.jp/scourses/62, friendlyName=https://pwel.jp/scourses/62</x:v>
      </x:c>
      <x:c r="J200" s="6" t="str">
        <x:v>インバータ未経験者向けに、役割と動作の基本を整理する講座</x:v>
      </x:c>
    </x:row>
    <x:row r="201" ht="42" customHeight="1">
      <x:c r="A201" s="6"/>
      <x:c r="B201" s="6"/>
      <x:c r="C201" s="6"/>
      <x:c r="D201" s="6" t="str">
        <x:v>その他推奨講座</x:v>
      </x:c>
      <x:c r="E201" s="6" t="str">
        <x:v>セミナー</x:v>
      </x:c>
      <x:c r="F201" s="6" t="str">
        <x:v>初級</x:v>
      </x:c>
      <x:c r="G201" s="6" t="str">
        <x:v>回路を理解して正しく測る計測技術～入門編～</x:v>
      </x:c>
      <x:c r="H201" s="6" t="str">
        <x:v>2027/1/21</x:v>
      </x:c>
      <x:c r="I201" s="6" t="e">
        <x:f>HYPERLINK("https://pwel.jp/scourses/42","https://pwel.jp/scourses/42")</x:f>
        <x:v>HYPERLINK is not implemented. linkLocation=https://pwel.jp/scourses/42, friendlyName=https://pwel.jp/scourses/42</x:v>
      </x:c>
      <x:c r="J201" s="6" t="str">
        <x:v>回路を理解しながら、正しい計測の基本を学ぶ入門講座</x:v>
      </x:c>
    </x:row>
    <x:row r="202" ht="42" customHeight="1">
      <x:c r="A202" s="6"/>
      <x:c r="B202" s="6"/>
      <x:c r="C202" s="6"/>
      <x:c r="D202" s="6" t="str">
        <x:v>その他推奨講座</x:v>
      </x:c>
      <x:c r="E202" s="6" t="str">
        <x:v>セミナー</x:v>
      </x:c>
      <x:c r="F202" s="6" t="str">
        <x:v>中級</x:v>
      </x:c>
      <x:c r="G202" s="6" t="str">
        <x:v>冷却設計の基礎と応用</x:v>
      </x:c>
      <x:c r="H202" s="6" t="str">
        <x:v>2027/1/12</x:v>
      </x:c>
      <x:c r="I202" s="6" t="e">
        <x:f>HYPERLINK("https://pwel.jp/scourses/12","https://pwel.jp/scourses/12")</x:f>
        <x:v>HYPERLINK is not implemented. linkLocation=https://pwel.jp/scourses/12, friendlyName=https://pwel.jp/scourses/12</x:v>
      </x:c>
      <x:c r="J202" s="6" t="str">
        <x:v>冷却設計の基礎から応用までを体系的に学ぶ講座</x:v>
      </x:c>
    </x:row>
    <x:row r="203" ht="42" customHeight="1">
      <x:c r="A203" s="6"/>
      <x:c r="B203" s="6"/>
      <x:c r="C203" s="6"/>
      <x:c r="D203" s="6" t="str">
        <x:v>その他推奨講座</x:v>
      </x:c>
      <x:c r="E203" s="6" t="str">
        <x:v>セミナー</x:v>
      </x:c>
      <x:c r="F203" s="6" t="str">
        <x:v>中級</x:v>
      </x:c>
      <x:c r="G203" s="6" t="str">
        <x:v>パワエレ屋必見、リチウムイオン電池の基礎とパワエレ技術</x:v>
      </x:c>
      <x:c r="H203" s="6" t="str">
        <x:v>2027/1/25</x:v>
      </x:c>
      <x:c r="I203" s="6" t="e">
        <x:f>HYPERLINK("https://pwel.jp/scourses/40","https://pwel.jp/scourses/40")</x:f>
        <x:v>HYPERLINK is not implemented. linkLocation=https://pwel.jp/scourses/40, friendlyName=https://pwel.jp/scourses/40</x:v>
      </x:c>
      <x:c r="J203" s="6" t="str">
        <x:v>リチウムイオン電池の基礎とパワエレとの関わりを学ぶ講座</x:v>
      </x:c>
    </x:row>
    <x:row r="204" ht="42" customHeight="1">
      <x:c r="A204" s="6"/>
      <x:c r="B204" s="6"/>
      <x:c r="C204" s="6"/>
      <x:c r="D204" s="6" t="str">
        <x:v>その他推奨講座</x:v>
      </x:c>
      <x:c r="E204" s="6" t="str">
        <x:v>セミナー</x:v>
      </x:c>
      <x:c r="F204" s="6" t="str">
        <x:v>初級</x:v>
      </x:c>
      <x:c r="G204" s="6" t="str">
        <x:v>DC-DCコンバータの基礎～導入講座～（後編）</x:v>
      </x:c>
      <x:c r="H204" s="6" t="str">
        <x:v>2026/9/30</x:v>
      </x:c>
      <x:c r="I204" s="6" t="e">
        <x:f>HYPERLINK("https://pwel.jp/scourses/72","https://pwel.jp/scourses/72")</x:f>
        <x:v>HYPERLINK is not implemented. linkLocation=https://pwel.jp/scourses/72, friendlyName=https://pwel.jp/scourses/72</x:v>
      </x:c>
      <x:c r="J204" s="6" t="str">
        <x:v>前編の理解を踏まえ、DC-DCの基礎を後編で深める講座</x:v>
      </x:c>
    </x:row>
    <x:row r="205" ht="42" customHeight="1">
      <x:c r="A205" s="6" t="str">
        <x:v>その他</x:v>
      </x:c>
      <x:c r="B205" s="6" t="str">
        <x:v>初学者～実務経験者</x:v>
      </x:c>
      <x:c r="C205" s="6" t="str">
        <x:v>パワーコンディショナー/系統連系インバータ開発者向け講座</x:v>
      </x:c>
      <x:c r="D205" s="6" t="str">
        <x:v>Step1</x:v>
      </x:c>
      <x:c r="E205" s="6" t="str">
        <x:v>セミナー</x:v>
      </x:c>
      <x:c r="F205" s="6" t="str">
        <x:v>入門</x:v>
      </x:c>
      <x:c r="G205" s="6" t="str">
        <x:v>電気工学入門機械系・情報系技術者のための電気入門講座</x:v>
      </x:c>
      <x:c r="H205" s="6" t="str">
        <x:v>2026/10/8</x:v>
      </x:c>
      <x:c r="I205" s="6" t="e">
        <x:f>HYPERLINK("https://pwel.jp/scourses/1","https://pwel.jp/scourses/1")</x:f>
        <x:v>HYPERLINK is not implemented. linkLocation=https://pwel.jp/scourses/1, friendlyName=https://pwel.jp/scourses/1</x:v>
      </x:c>
      <x:c r="J205" s="6" t="str">
        <x:v>電気が苦手でも、電圧・電流・回路の基礎から学び直せる講座</x:v>
      </x:c>
    </x:row>
    <x:row r="206" ht="42" customHeight="1">
      <x:c r="A206" s="6"/>
      <x:c r="B206" s="6"/>
      <x:c r="C206" s="6"/>
      <x:c r="D206" s="6" t="str">
        <x:v>Step2</x:v>
      </x:c>
      <x:c r="E206" s="6" t="str">
        <x:v>eラーニング</x:v>
      </x:c>
      <x:c r="F206" s="6" t="str">
        <x:v>専門</x:v>
      </x:c>
      <x:c r="G206" s="6" t="str">
        <x:v>平地研究室技術メモ ｅラーニング講座：パワエレ学習基礎講座</x:v>
      </x:c>
      <x:c r="H206" s="6" t="str">
        <x:v>受付中</x:v>
      </x:c>
      <x:c r="I206" s="6" t="e">
        <x:f>HYPERLINK("https://pwel.jp/ecourses/6","https://pwel.jp/ecourses/6")</x:f>
        <x:v>HYPERLINK is not implemented. linkLocation=https://pwel.jp/ecourses/6, friendlyName=https://pwel.jp/ecourses/6</x:v>
      </x:c>
      <x:c r="J206" s="6" t="str">
        <x:v>平地研究室技術メモをベースに、パワエレ基礎を広く学べる講座</x:v>
      </x:c>
    </x:row>
    <x:row r="207" ht="42" customHeight="1">
      <x:c r="A207" s="6"/>
      <x:c r="B207" s="6"/>
      <x:c r="C207" s="6"/>
      <x:c r="D207" s="6" t="str">
        <x:v>Step3</x:v>
      </x:c>
      <x:c r="E207" s="6" t="str">
        <x:v>セミナー</x:v>
      </x:c>
      <x:c r="F207" s="6" t="str">
        <x:v>初級</x:v>
      </x:c>
      <x:c r="G207" s="6" t="str">
        <x:v>インバータ（初級）インバータを扱ったことのない技術者向けの講座</x:v>
      </x:c>
      <x:c r="H207" s="6" t="str">
        <x:v>2026/11/5</x:v>
      </x:c>
      <x:c r="I207" s="6" t="e">
        <x:f>HYPERLINK("https://pwel.jp/scourses/2","https://pwel.jp/scourses/2")</x:f>
        <x:v>HYPERLINK is not implemented. linkLocation=https://pwel.jp/scourses/2, friendlyName=https://pwel.jp/scourses/2</x:v>
      </x:c>
      <x:c r="J207" s="6" t="str">
        <x:v>インバータ未経験者向けに、仕組みと基本用途を学ぶ講座</x:v>
      </x:c>
    </x:row>
    <x:row r="208" ht="42" customHeight="1">
      <x:c r="A208" s="6"/>
      <x:c r="B208" s="6"/>
      <x:c r="C208" s="6"/>
      <x:c r="D208" s="6" t="str">
        <x:v>Step4</x:v>
      </x:c>
      <x:c r="E208" s="6" t="str">
        <x:v>セミナー</x:v>
      </x:c>
      <x:c r="F208" s="6" t="str">
        <x:v>初級</x:v>
      </x:c>
      <x:c r="G208" s="6" t="str">
        <x:v>開発者のためのインバータ入門講座</x:v>
      </x:c>
      <x:c r="H208" s="6" t="str">
        <x:v>2026/10/15</x:v>
      </x:c>
      <x:c r="I208" s="6" t="e">
        <x:f>HYPERLINK("https://pwel.jp/scourses/62","https://pwel.jp/scourses/62")</x:f>
        <x:v>HYPERLINK is not implemented. linkLocation=https://pwel.jp/scourses/62, friendlyName=https://pwel.jp/scourses/62</x:v>
      </x:c>
      <x:c r="J208" s="6" t="str">
        <x:v>インバータ未経験者向けに、役割と動作の基本を整理する講座</x:v>
      </x:c>
    </x:row>
    <x:row r="209" ht="42" customHeight="1">
      <x:c r="A209" s="6"/>
      <x:c r="B209" s="6"/>
      <x:c r="C209" s="6"/>
      <x:c r="D209" s="6" t="str">
        <x:v>Step5</x:v>
      </x:c>
      <x:c r="E209" s="6" t="str">
        <x:v>セミナー</x:v>
      </x:c>
      <x:c r="F209" s="6" t="str">
        <x:v>中級</x:v>
      </x:c>
      <x:c r="G209" s="6" t="str">
        <x:v>インバータの系統連系技術－系統連系の基礎と実際－</x:v>
      </x:c>
      <x:c r="H209" s="6" t="str">
        <x:v>2026/12/22</x:v>
      </x:c>
      <x:c r="I209" s="6" t="e">
        <x:f>HYPERLINK("https://pwel.jp/scourses/9","https://pwel.jp/scourses/9")</x:f>
        <x:v>HYPERLINK is not implemented. linkLocation=https://pwel.jp/scourses/9, friendlyName=https://pwel.jp/scourses/9</x:v>
      </x:c>
      <x:c r="J209" s="6" t="str">
        <x:v>系統連系インバータの基礎と実際を学ぶ講座</x:v>
      </x:c>
    </x:row>
    <x:row r="210" ht="42" customHeight="1">
      <x:c r="A210" s="6"/>
      <x:c r="B210" s="6"/>
      <x:c r="C210" s="6"/>
      <x:c r="D210" s="6" t="str">
        <x:v>その他推奨講座</x:v>
      </x:c>
      <x:c r="E210" s="6" t="str">
        <x:v>セミナー</x:v>
      </x:c>
      <x:c r="F210" s="6" t="str">
        <x:v>中級</x:v>
      </x:c>
      <x:c r="G210" s="6" t="str">
        <x:v>基礎パワエレ制御の速習法～伝達関数・ボード線図・状態平均化を極める～</x:v>
      </x:c>
      <x:c r="H210" s="6" t="str">
        <x:v>2026/9/25</x:v>
      </x:c>
      <x:c r="I210" s="6" t="e">
        <x:f>HYPERLINK("https://pwel.jp/scourses/45","https://pwel.jp/scourses/45")</x:f>
        <x:v>HYPERLINK is not implemented. linkLocation=https://pwel.jp/scourses/45, friendlyName=https://pwel.jp/scourses/45</x:v>
      </x:c>
      <x:c r="J210" s="6" t="str">
        <x:v>伝達関数・ボード線図・状態平均化を制御設計に結びつける講座</x:v>
      </x:c>
    </x:row>
    <x:row r="211" ht="42" customHeight="1">
      <x:c r="A211" s="6"/>
      <x:c r="B211" s="6"/>
      <x:c r="C211" s="6"/>
      <x:c r="D211" s="6" t="str">
        <x:v>その他推奨講座</x:v>
      </x:c>
      <x:c r="E211" s="6" t="str">
        <x:v>セミナー</x:v>
      </x:c>
      <x:c r="F211" s="6" t="str">
        <x:v>専門</x:v>
      </x:c>
      <x:c r="G211" s="6" t="str">
        <x:v>SiC/GaNのゲートドライブ技術と実際</x:v>
      </x:c>
      <x:c r="H211" s="6" t="str">
        <x:v>2026/11/19</x:v>
      </x:c>
      <x:c r="I211" s="6" t="e">
        <x:f>HYPERLINK("https://pwel.jp/scourses/69","https://pwel.jp/scourses/69")</x:f>
        <x:v>HYPERLINK is not implemented. linkLocation=https://pwel.jp/scourses/69, friendlyName=https://pwel.jp/scourses/69</x:v>
      </x:c>
      <x:c r="J211" s="6" t="str">
        <x:v>SiC/GaNの性能を引き出すゲートドライブ設計を学ぶ講座</x:v>
      </x:c>
    </x:row>
    <x:row r="212" ht="42" customHeight="1">
      <x:c r="A212" s="6"/>
      <x:c r="B212" s="6"/>
      <x:c r="C212" s="6"/>
      <x:c r="D212" s="6" t="str">
        <x:v>その他推奨講座</x:v>
      </x:c>
      <x:c r="E212" s="6" t="str">
        <x:v>セミナー</x:v>
      </x:c>
      <x:c r="F212" s="6" t="str">
        <x:v>中級</x:v>
      </x:c>
      <x:c r="G212" s="6" t="str">
        <x:v>応用パワエレ制御の速習法～電圧・電流二重ループフィードバックの勘所～</x:v>
      </x:c>
      <x:c r="H212" s="6" t="str">
        <x:v>2026/10/9</x:v>
      </x:c>
      <x:c r="I212" s="6" t="e">
        <x:f>HYPERLINK("https://pwel.jp/scourses/46","https://pwel.jp/scourses/46")</x:f>
        <x:v>HYPERLINK is not implemented. linkLocation=https://pwel.jp/scourses/46, friendlyName=https://pwel.jp/scourses/46</x:v>
      </x:c>
      <x:c r="J212" s="6" t="str">
        <x:v>電圧・電流二重ループ制御の勘所を実践寄りに学ぶ講座</x:v>
      </x:c>
    </x:row>
    <x:row r="213" ht="42" customHeight="1">
      <x:c r="A213" s="6"/>
      <x:c r="B213" s="6"/>
      <x:c r="C213" s="6"/>
      <x:c r="D213" s="6" t="str">
        <x:v>その他推奨講座</x:v>
      </x:c>
      <x:c r="E213" s="6" t="str">
        <x:v>セミナー</x:v>
      </x:c>
      <x:c r="F213" s="6" t="str">
        <x:v>中級</x:v>
      </x:c>
      <x:c r="G213" s="6" t="str">
        <x:v>ノイズ対策技術パワエレノイズの原因と対策</x:v>
      </x:c>
      <x:c r="H213" s="6" t="str">
        <x:v>2026/11/12</x:v>
      </x:c>
      <x:c r="I213" s="6" t="e">
        <x:f>HYPERLINK("https://pwel.jp/scourses/10","https://pwel.jp/scourses/10")</x:f>
        <x:v>HYPERLINK is not implemented. linkLocation=https://pwel.jp/scourses/10, friendlyName=https://pwel.jp/scourses/10</x:v>
      </x:c>
      <x:c r="J213" s="6" t="str">
        <x:v>パワエレノイズの発生原因と実務で使う対策を整理する講座</x:v>
      </x:c>
    </x:row>
    <x:row r="214" ht="42" customHeight="1">
      <x:c r="A214" s="6"/>
      <x:c r="B214" s="6"/>
      <x:c r="C214" s="6"/>
      <x:c r="D214" s="6" t="str">
        <x:v>その他推奨講座</x:v>
      </x:c>
      <x:c r="E214" s="6" t="str">
        <x:v>セミナー</x:v>
      </x:c>
      <x:c r="F214" s="6" t="str">
        <x:v>専門</x:v>
      </x:c>
      <x:c r="G214" s="6" t="str">
        <x:v>永久磁石同期モータ（PMSM）のベクトル制御技術、ドライブの原理から実際まで（前編）</x:v>
      </x:c>
      <x:c r="H214" s="6" t="str">
        <x:v>2026/12/11</x:v>
      </x:c>
      <x:c r="I214" s="6" t="e">
        <x:f>HYPERLINK("https://pwel.jp/scourses/30","https://pwel.jp/scourses/30")</x:f>
        <x:v>HYPERLINK is not implemented. linkLocation=https://pwel.jp/scourses/30, friendlyName=https://pwel.jp/scourses/30</x:v>
      </x:c>
      <x:c r="J214" s="6" t="str">
        <x:v>PMSMベクトル制御の原理を前編で体系的に学ぶ講座</x:v>
      </x:c>
    </x:row>
    <x:row r="215" ht="42" customHeight="1">
      <x:c r="A215" s="6"/>
      <x:c r="B215" s="6"/>
      <x:c r="C215" s="6"/>
      <x:c r="D215" s="6" t="str">
        <x:v>その他推奨講座</x:v>
      </x:c>
      <x:c r="E215" s="6" t="str">
        <x:v>セミナー</x:v>
      </x:c>
      <x:c r="F215" s="6" t="str">
        <x:v>初級</x:v>
      </x:c>
      <x:c r="G215" s="6" t="str">
        <x:v>PID制御設計１：制御対象の数式モデルと応答解析手法（過渡応答、周波数応答）</x:v>
      </x:c>
      <x:c r="H215" s="6" t="str">
        <x:v>2027/2/1</x:v>
      </x:c>
      <x:c r="I215" s="6" t="e">
        <x:f>HYPERLINK("https://pwel.jp/scourses/54","https://pwel.jp/scourses/54")</x:f>
        <x:v>HYPERLINK is not implemented. linkLocation=https://pwel.jp/scourses/54, friendlyName=https://pwel.jp/scourses/54</x:v>
      </x:c>
      <x:c r="J215" s="6" t="str">
        <x:v>過渡応答と周波数応答から、PID設計の土台をつくる講座</x:v>
      </x:c>
    </x:row>
    <x:row r="216" ht="42" customHeight="1">
      <x:c r="A216" s="6"/>
      <x:c r="B216" s="6"/>
      <x:c r="C216" s="6"/>
      <x:c r="D216" s="6" t="str">
        <x:v>その他推奨講座</x:v>
      </x:c>
      <x:c r="E216" s="6" t="str">
        <x:v>セミナー</x:v>
      </x:c>
      <x:c r="F216" s="6" t="str">
        <x:v>専門</x:v>
      </x:c>
      <x:c r="G216" s="6" t="str">
        <x:v>永久磁石同期モータ（PMSM）のベクトル制御技術、ドライブの原理から実際まで（後編）</x:v>
      </x:c>
      <x:c r="H216" s="6" t="str">
        <x:v>2026/12/23</x:v>
      </x:c>
      <x:c r="I216" s="6" t="e">
        <x:f>HYPERLINK("https://pwel.jp/scourses/31","https://pwel.jp/scourses/31")</x:f>
        <x:v>HYPERLINK is not implemented. linkLocation=https://pwel.jp/scourses/31, friendlyName=https://pwel.jp/scourses/31</x:v>
      </x:c>
      <x:c r="J216" s="6" t="str">
        <x:v>PMSMベクトル制御の実際を後編で深める講座</x:v>
      </x:c>
    </x:row>
    <x:row r="217" ht="42" customHeight="1">
      <x:c r="A217" s="6" t="str">
        <x:v>その他</x:v>
      </x:c>
      <x:c r="B217" s="6" t="str">
        <x:v>初学者</x:v>
      </x:c>
      <x:c r="C217" s="6" t="str">
        <x:v>燃料電池アプリケーション開発者向け</x:v>
      </x:c>
      <x:c r="D217" s="6" t="str">
        <x:v>Step1</x:v>
      </x:c>
      <x:c r="E217" s="6" t="str">
        <x:v>セミナー</x:v>
      </x:c>
      <x:c r="F217" s="6" t="str">
        <x:v>初級</x:v>
      </x:c>
      <x:c r="G217" s="6" t="str">
        <x:v>燃料電池技術知って得する基礎知識</x:v>
      </x:c>
      <x:c r="H217" s="6" t="str">
        <x:v>2027/1/22</x:v>
      </x:c>
      <x:c r="I217" s="6" t="e">
        <x:f>HYPERLINK("https://pwel.jp/scourses/13","https://pwel.jp/scourses/13")</x:f>
        <x:v>HYPERLINK is not implemented. linkLocation=https://pwel.jp/scourses/13, friendlyName=https://pwel.jp/scourses/13</x:v>
      </x:c>
      <x:c r="J217" s="6" t="str">
        <x:v>燃料電池の基礎知識をコンパクトに学ぶ講座</x:v>
      </x:c>
    </x:row>
    <x:row r="218" ht="42" customHeight="1">
      <x:c r="A218" s="6"/>
      <x:c r="B218" s="6"/>
      <x:c r="C218" s="6"/>
      <x:c r="D218" s="6" t="str">
        <x:v>Step2</x:v>
      </x:c>
      <x:c r="E218" s="6" t="str">
        <x:v>セミナー</x:v>
      </x:c>
      <x:c r="F218" s="6" t="str">
        <x:v>入門</x:v>
      </x:c>
      <x:c r="G218" s="6" t="str">
        <x:v>EV/HEVの特長から、パワエレ技術を理解する</x:v>
      </x:c>
      <x:c r="H218" s="6" t="str">
        <x:v>2026/10/30</x:v>
      </x:c>
      <x:c r="I218" s="6" t="e">
        <x:f>HYPERLINK("https://pwel.jp/scourses/53","https://pwel.jp/scourses/53")</x:f>
        <x:v>HYPERLINK is not implemented. linkLocation=https://pwel.jp/scourses/53, friendlyName=https://pwel.jp/scourses/53</x:v>
      </x:c>
      <x:c r="J218" s="6" t="str">
        <x:v>EV/HEVを切り口に、パワエレが使われる理由と要点を学ぶ講座</x:v>
      </x:c>
    </x:row>
    <x:row r="219" ht="42" customHeight="1">
      <x:c r="A219" s="6"/>
      <x:c r="B219" s="6"/>
      <x:c r="C219" s="6"/>
      <x:c r="D219" s="6" t="str">
        <x:v>Step3</x:v>
      </x:c>
      <x:c r="E219" s="6" t="str">
        <x:v>セミナー</x:v>
      </x:c>
      <x:c r="F219" s="6" t="str">
        <x:v>中級</x:v>
      </x:c>
      <x:c r="G219" s="6" t="str">
        <x:v>パワエレ屋必見、リチウムイオン電池の基礎とパワエレ技術</x:v>
      </x:c>
      <x:c r="H219" s="6" t="str">
        <x:v>2027/1/25</x:v>
      </x:c>
      <x:c r="I219" s="6" t="e">
        <x:f>HYPERLINK("https://pwel.jp/scourses/40","https://pwel.jp/scourses/40")</x:f>
        <x:v>HYPERLINK is not implemented. linkLocation=https://pwel.jp/scourses/40, friendlyName=https://pwel.jp/scourses/40</x:v>
      </x:c>
      <x:c r="J219" s="6" t="str">
        <x:v>リチウムイオン電池の基礎とパワエレとの関わりを学ぶ講座</x:v>
      </x:c>
    </x:row>
    <x:row r="220" ht="42" customHeight="1">
      <x:c r="A220" s="6"/>
      <x:c r="B220" s="6"/>
      <x:c r="C220" s="6"/>
      <x:c r="D220" s="6" t="str">
        <x:v>その他推奨講座</x:v>
      </x:c>
      <x:c r="E220" s="6" t="str">
        <x:v>セミナー</x:v>
      </x:c>
      <x:c r="F220" s="6" t="str">
        <x:v>初級</x:v>
      </x:c>
      <x:c r="G220" s="6" t="str">
        <x:v>開発者のためのインバータ入門講座</x:v>
      </x:c>
      <x:c r="H220" s="6" t="str">
        <x:v>2026/10/15</x:v>
      </x:c>
      <x:c r="I220" s="6" t="e">
        <x:f>HYPERLINK("https://pwel.jp/scourses/62","https://pwel.jp/scourses/62")</x:f>
        <x:v>HYPERLINK is not implemented. linkLocation=https://pwel.jp/scourses/62, friendlyName=https://pwel.jp/scourses/62</x:v>
      </x:c>
      <x:c r="J220" s="6" t="str">
        <x:v>インバータ未経験者向けに、役割と動作の基本を整理する講座</x:v>
      </x:c>
    </x:row>
    <x:row r="221" ht="42" customHeight="1">
      <x:c r="A221" s="6"/>
      <x:c r="B221" s="6"/>
      <x:c r="C221" s="6"/>
      <x:c r="D221" s="6" t="str">
        <x:v>その他推奨講座</x:v>
      </x:c>
      <x:c r="E221" s="6" t="str">
        <x:v>セミナー</x:v>
      </x:c>
      <x:c r="F221" s="6" t="str">
        <x:v>初級</x:v>
      </x:c>
      <x:c r="G221" s="6" t="str">
        <x:v>DC-DCコンバータの基礎～導入講座～（前編）</x:v>
      </x:c>
      <x:c r="H221" s="6" t="str">
        <x:v>2026/9/15</x:v>
      </x:c>
      <x:c r="I221" s="6" t="e">
        <x:f>HYPERLINK("https://pwel.jp/scourses/74","https://pwel.jp/scourses/74")</x:f>
        <x:v>HYPERLINK is not implemented. linkLocation=https://pwel.jp/scourses/74, friendlyName=https://pwel.jp/scourses/74</x:v>
      </x:c>
      <x:c r="J221" s="6" t="str">
        <x:v>DC-DCコンバータの基本動作を前編で押さえる導入講座</x:v>
      </x:c>
    </x:row>
    <x:row r="222" ht="42" customHeight="1">
      <x:c r="A222" s="6"/>
      <x:c r="B222" s="6"/>
      <x:c r="C222" s="6"/>
      <x:c r="D222" s="6" t="str">
        <x:v>その他推奨講座</x:v>
      </x:c>
      <x:c r="E222" s="6" t="str">
        <x:v>セミナー</x:v>
      </x:c>
      <x:c r="F222" s="6" t="str">
        <x:v>初級</x:v>
      </x:c>
      <x:c r="G222" s="6" t="str">
        <x:v>DC-DCコンバータの基礎～導入講座～（後編）</x:v>
      </x:c>
      <x:c r="H222" s="6" t="str">
        <x:v>2026/9/30</x:v>
      </x:c>
      <x:c r="I222" s="6" t="e">
        <x:f>HYPERLINK("https://pwel.jp/scourses/72","https://pwel.jp/scourses/72")</x:f>
        <x:v>HYPERLINK is not implemented. linkLocation=https://pwel.jp/scourses/72, friendlyName=https://pwel.jp/scourses/72</x:v>
      </x:c>
      <x:c r="J222" s="6" t="str">
        <x:v>前編の理解を踏まえ、DC-DCの基礎を後編で深める講座</x:v>
      </x:c>
    </x:row>
    <x:row r="223" ht="42" customHeight="1">
      <x:c r="A223" s="6"/>
      <x:c r="B223" s="6"/>
      <x:c r="C223" s="6"/>
      <x:c r="D223" s="6" t="str">
        <x:v>その他推奨講座</x:v>
      </x:c>
      <x:c r="E223" s="6" t="str">
        <x:v>セミナー</x:v>
      </x:c>
      <x:c r="F223" s="6" t="str">
        <x:v>初級</x:v>
      </x:c>
      <x:c r="G223" s="6" t="str">
        <x:v>自動車の省エネ化を実現するモータとその制御技術の基礎</x:v>
      </x:c>
      <x:c r="H223" s="6" t="str">
        <x:v>2026/10/29</x:v>
      </x:c>
      <x:c r="I223" s="6" t="e">
        <x:f>HYPERLINK("https://pwel.jp/scourses/52","https://pwel.jp/scourses/52")</x:f>
        <x:v>HYPERLINK is not implemented. linkLocation=https://pwel.jp/scourses/52, friendlyName=https://pwel.jp/scourses/52</x:v>
      </x:c>
      <x:c r="J223" s="6" t="str">
        <x:v>省エネ化を支えるモータと制御の基礎を自動車目線で理解する講座</x:v>
      </x:c>
    </x:row>
    <x:row r="224" ht="42" customHeight="1">
      <x:c r="A224" s="6"/>
      <x:c r="B224" s="6"/>
      <x:c r="C224" s="6"/>
      <x:c r="D224" s="6" t="str">
        <x:v>その他推奨講座</x:v>
      </x:c>
      <x:c r="E224" s="6" t="str">
        <x:v>セミナー</x:v>
      </x:c>
      <x:c r="F224" s="6" t="str">
        <x:v>初級</x:v>
      </x:c>
      <x:c r="G224" s="6" t="str">
        <x:v>回路を理解して正しく測る計測技術～入門編～</x:v>
      </x:c>
      <x:c r="H224" s="6" t="str">
        <x:v>2027/1/21</x:v>
      </x:c>
      <x:c r="I224" s="6" t="e">
        <x:f>HYPERLINK("https://pwel.jp/scourses/42","https://pwel.jp/scourses/42")</x:f>
        <x:v>HYPERLINK is not implemented. linkLocation=https://pwel.jp/scourses/42, friendlyName=https://pwel.jp/scourses/42</x:v>
      </x:c>
      <x:c r="J224" s="6" t="str">
        <x:v>回路を理解しながら、正しい計測の基本を学ぶ入門講座</x:v>
      </x:c>
    </x:row>
    <x:row r="225" ht="42" customHeight="1">
      <x:c r="A225" s="6" t="str">
        <x:v>その他</x:v>
      </x:c>
      <x:c r="B225" s="6" t="str">
        <x:v>初学者～実務経験者</x:v>
      </x:c>
      <x:c r="C225" s="6" t="str">
        <x:v>リチウムイオン電池アプリケーション開発者向け</x:v>
      </x:c>
      <x:c r="D225" s="6" t="str">
        <x:v>Step1</x:v>
      </x:c>
      <x:c r="E225" s="6" t="str">
        <x:v>eラーニング</x:v>
      </x:c>
      <x:c r="F225" s="6" t="str">
        <x:v>初級</x:v>
      </x:c>
      <x:c r="G225" s="6" t="str">
        <x:v>リチウムイオン電池の基礎</x:v>
      </x:c>
      <x:c r="H225" s="6" t="str">
        <x:v>受付中</x:v>
      </x:c>
      <x:c r="I225" s="6" t="e">
        <x:f>HYPERLINK("https://pwel.jp/ecourses/15","https://pwel.jp/ecourses/15")</x:f>
        <x:v>HYPERLINK is not implemented. linkLocation=https://pwel.jp/ecourses/15, friendlyName=https://pwel.jp/ecourses/15</x:v>
      </x:c>
      <x:c r="J225" s="6" t="str">
        <x:v>リチウムイオン電池の特性・劣化・管理の基礎を学ぶ講座</x:v>
      </x:c>
    </x:row>
    <x:row r="226" ht="42" customHeight="1">
      <x:c r="A226" s="6"/>
      <x:c r="B226" s="6"/>
      <x:c r="C226" s="6"/>
      <x:c r="D226" s="6" t="str">
        <x:v>Step2</x:v>
      </x:c>
      <x:c r="E226" s="6" t="str">
        <x:v>セミナー</x:v>
      </x:c>
      <x:c r="F226" s="6" t="str">
        <x:v>入門</x:v>
      </x:c>
      <x:c r="G226" s="6" t="str">
        <x:v>EV/HEVの特長から、パワエレ技術を理解する</x:v>
      </x:c>
      <x:c r="H226" s="6" t="str">
        <x:v>2026/10/30</x:v>
      </x:c>
      <x:c r="I226" s="6" t="e">
        <x:f>HYPERLINK("https://pwel.jp/scourses/53","https://pwel.jp/scourses/53")</x:f>
        <x:v>HYPERLINK is not implemented. linkLocation=https://pwel.jp/scourses/53, friendlyName=https://pwel.jp/scourses/53</x:v>
      </x:c>
      <x:c r="J226" s="6" t="str">
        <x:v>EV/HEVを切り口に、パワエレが使われる理由と要点を学ぶ講座</x:v>
      </x:c>
    </x:row>
    <x:row r="227" ht="42" customHeight="1">
      <x:c r="A227" s="6"/>
      <x:c r="B227" s="6"/>
      <x:c r="C227" s="6"/>
      <x:c r="D227" s="6" t="str">
        <x:v>Step3</x:v>
      </x:c>
      <x:c r="E227" s="6" t="str">
        <x:v>セミナー</x:v>
      </x:c>
      <x:c r="F227" s="6" t="str">
        <x:v>中級</x:v>
      </x:c>
      <x:c r="G227" s="6" t="str">
        <x:v>パワエレ屋必見、リチウムイオン電池の基礎とパワエレ技術</x:v>
      </x:c>
      <x:c r="H227" s="6" t="str">
        <x:v>2027/1/25</x:v>
      </x:c>
      <x:c r="I227" s="6" t="e">
        <x:f>HYPERLINK("https://pwel.jp/scourses/40","https://pwel.jp/scourses/40")</x:f>
        <x:v>HYPERLINK is not implemented. linkLocation=https://pwel.jp/scourses/40, friendlyName=https://pwel.jp/scourses/40</x:v>
      </x:c>
      <x:c r="J227" s="6" t="str">
        <x:v>リチウムイオン電池の基礎とパワエレとの関わりを学ぶ講座</x:v>
      </x:c>
    </x:row>
    <x:row r="228" ht="42" customHeight="1">
      <x:c r="A228" s="6"/>
      <x:c r="B228" s="6"/>
      <x:c r="C228" s="6"/>
      <x:c r="D228" s="6" t="str">
        <x:v>その他推奨講座</x:v>
      </x:c>
      <x:c r="E228" s="6" t="str">
        <x:v>セミナー</x:v>
      </x:c>
      <x:c r="F228" s="6" t="str">
        <x:v>中級</x:v>
      </x:c>
      <x:c r="G228" s="6" t="str">
        <x:v>冷却設計の基礎と応用</x:v>
      </x:c>
      <x:c r="H228" s="6" t="str">
        <x:v>2027/1/12</x:v>
      </x:c>
      <x:c r="I228" s="6" t="e">
        <x:f>HYPERLINK("https://pwel.jp/scourses/12","https://pwel.jp/scourses/12")</x:f>
        <x:v>HYPERLINK is not implemented. linkLocation=https://pwel.jp/scourses/12, friendlyName=https://pwel.jp/scourses/12</x:v>
      </x:c>
      <x:c r="J228" s="6" t="str">
        <x:v>冷却設計の基礎から応用までを体系的に学ぶ講座</x:v>
      </x:c>
    </x:row>
    <x:row r="229" ht="42" customHeight="1">
      <x:c r="A229" s="6"/>
      <x:c r="B229" s="6"/>
      <x:c r="C229" s="6"/>
      <x:c r="D229" s="6" t="str">
        <x:v>その他推奨講座</x:v>
      </x:c>
      <x:c r="E229" s="6" t="str">
        <x:v>セミナー</x:v>
      </x:c>
      <x:c r="F229" s="6" t="str">
        <x:v>中級</x:v>
      </x:c>
      <x:c r="G229" s="6" t="str">
        <x:v>ノイズ対策技術パワエレノイズの原因と対策</x:v>
      </x:c>
      <x:c r="H229" s="6" t="str">
        <x:v>2026/11/12</x:v>
      </x:c>
      <x:c r="I229" s="6" t="e">
        <x:f>HYPERLINK("https://pwel.jp/scourses/10","https://pwel.jp/scourses/10")</x:f>
        <x:v>HYPERLINK is not implemented. linkLocation=https://pwel.jp/scourses/10, friendlyName=https://pwel.jp/scourses/10</x:v>
      </x:c>
      <x:c r="J229" s="6" t="str">
        <x:v>パワエレノイズの発生原因と実務で使う対策を整理する講座</x:v>
      </x:c>
    </x:row>
    <x:row r="230" ht="42" customHeight="1">
      <x:c r="A230" s="6"/>
      <x:c r="B230" s="6"/>
      <x:c r="C230" s="6"/>
      <x:c r="D230" s="6" t="str">
        <x:v>その他推奨講座</x:v>
      </x:c>
      <x:c r="E230" s="6" t="str">
        <x:v>セミナー</x:v>
      </x:c>
      <x:c r="F230" s="6" t="str">
        <x:v>専門</x:v>
      </x:c>
      <x:c r="G230" s="6" t="str">
        <x:v>車載・パワエレ機器にみる熱対策～熱で失敗しないための基礎と実践～</x:v>
      </x:c>
      <x:c r="H230" s="6" t="str">
        <x:v>2026/12/24</x:v>
      </x:c>
      <x:c r="I230" s="6" t="e">
        <x:f>HYPERLINK("https://pwel.jp/scourses/28","https://pwel.jp/scourses/28")</x:f>
        <x:v>HYPERLINK is not implemented. linkLocation=https://pwel.jp/scourses/28, friendlyName=https://pwel.jp/scourses/28</x:v>
      </x:c>
      <x:c r="J230" s="6" t="str">
        <x:v>車載・パワエレ機器の熱対策を失敗しにくい視点で学ぶ講座</x:v>
      </x:c>
    </x:row>
    <x:row r="231" ht="42" customHeight="1">
      <x:c r="A231" s="6"/>
      <x:c r="B231" s="6"/>
      <x:c r="C231" s="6"/>
      <x:c r="D231" s="6" t="str">
        <x:v>その他推奨講座</x:v>
      </x:c>
      <x:c r="E231" s="6" t="str">
        <x:v>セミナー</x:v>
      </x:c>
      <x:c r="F231" s="6" t="str">
        <x:v>初級</x:v>
      </x:c>
      <x:c r="G231" s="6" t="str">
        <x:v>開発者のためのインバータ入門講座</x:v>
      </x:c>
      <x:c r="H231" s="6" t="str">
        <x:v>2026/10/15</x:v>
      </x:c>
      <x:c r="I231" s="6" t="e">
        <x:f>HYPERLINK("https://pwel.jp/scourses/62","https://pwel.jp/scourses/62")</x:f>
        <x:v>HYPERLINK is not implemented. linkLocation=https://pwel.jp/scourses/62, friendlyName=https://pwel.jp/scourses/62</x:v>
      </x:c>
      <x:c r="J231" s="6" t="str">
        <x:v>インバータ未経験者向けに、役割と動作の基本を整理する講座</x:v>
      </x:c>
    </x:row>
    <x:row r="232" ht="42" customHeight="1">
      <x:c r="A232" s="6"/>
      <x:c r="B232" s="6"/>
      <x:c r="C232" s="6"/>
      <x:c r="D232" s="6" t="str">
        <x:v>その他推奨講座</x:v>
      </x:c>
      <x:c r="E232" s="6" t="str">
        <x:v>セミナー</x:v>
      </x:c>
      <x:c r="F232" s="6" t="str">
        <x:v>初級</x:v>
      </x:c>
      <x:c r="G232" s="6" t="str">
        <x:v>回路を理解して正しく測る計測技術～入門編～</x:v>
      </x:c>
      <x:c r="H232" s="6" t="str">
        <x:v>2027/1/21</x:v>
      </x:c>
      <x:c r="I232" s="6" t="e">
        <x:f>HYPERLINK("https://pwel.jp/scourses/42","https://pwel.jp/scourses/42")</x:f>
        <x:v>HYPERLINK is not implemented. linkLocation=https://pwel.jp/scourses/42, friendlyName=https://pwel.jp/scourses/42</x:v>
      </x:c>
      <x:c r="J232" s="6" t="str">
        <x:v>回路を理解しながら、正しい計測の基本を学ぶ入門講座</x:v>
      </x:c>
    </x:row>
    <x:row r="233" ht="42" customHeight="1">
      <x:c r="A233" s="6"/>
      <x:c r="B233" s="6"/>
      <x:c r="C233" s="6"/>
      <x:c r="D233" s="6" t="str">
        <x:v>その他推奨講座</x:v>
      </x:c>
      <x:c r="E233" s="6" t="str">
        <x:v>セミナー</x:v>
      </x:c>
      <x:c r="F233" s="6" t="str">
        <x:v>初級</x:v>
      </x:c>
      <x:c r="G233" s="6" t="str">
        <x:v>基礎パワエレ回路の速習法～チョッパ回路の直感的攻略～</x:v>
      </x:c>
      <x:c r="H233" s="6" t="str">
        <x:v>2026/12/4</x:v>
      </x:c>
      <x:c r="I233" s="6" t="e">
        <x:f>HYPERLINK("https://pwel.jp/scourses/44","https://pwel.jp/scourses/44")</x:f>
        <x:v>HYPERLINK is not implemented. linkLocation=https://pwel.jp/scourses/44, friendlyName=https://pwel.jp/scourses/44</x:v>
      </x:c>
      <x:c r="J233" s="6" t="str">
        <x:v>数式に頼りすぎず、チョッパ回路を直感的に理解する講座</x:v>
      </x:c>
    </x:row>
    <x:row r="234" ht="42" customHeight="1">
      <x:c r="A234" s="6" t="str">
        <x:v>その他</x:v>
      </x:c>
      <x:c r="B234" s="6" t="str">
        <x:v>実務経験者</x:v>
      </x:c>
      <x:c r="C234" s="6" t="str">
        <x:v>トラブル対策</x:v>
      </x:c>
      <x:c r="D234" s="6" t="str">
        <x:v>Step1</x:v>
      </x:c>
      <x:c r="E234" s="6" t="str">
        <x:v>セミナー</x:v>
      </x:c>
      <x:c r="F234" s="6" t="str">
        <x:v>専門</x:v>
      </x:c>
      <x:c r="G234" s="6" t="str">
        <x:v>パワエレにおけるトラブルと対策（演習付き）</x:v>
      </x:c>
      <x:c r="H234" s="6" t="str">
        <x:v>2027/1/14</x:v>
      </x:c>
      <x:c r="I234" s="6" t="e">
        <x:f>HYPERLINK("https://pwel.jp/scourses/36","https://pwel.jp/scourses/36")</x:f>
        <x:v>HYPERLINK is not implemented. linkLocation=https://pwel.jp/scourses/36, friendlyName=https://pwel.jp/scourses/36</x:v>
      </x:c>
      <x:c r="J234" s="6" t="str">
        <x:v>よくあるトラブル事例から原因と対策を演習付きで学ぶ講座</x:v>
      </x:c>
    </x:row>
    <x:row r="235" ht="42" customHeight="1">
      <x:c r="A235" s="6"/>
      <x:c r="B235" s="6"/>
      <x:c r="C235" s="6"/>
      <x:c r="D235" s="6" t="str">
        <x:v>その他推奨講座</x:v>
      </x:c>
      <x:c r="E235" s="6" t="str">
        <x:v>セミナー</x:v>
      </x:c>
      <x:c r="F235" s="6" t="str">
        <x:v>中級</x:v>
      </x:c>
      <x:c r="G235" s="6" t="str">
        <x:v>基礎パワエレ制御の速習法～伝達関数・ボード線図・状態平均化を極める～</x:v>
      </x:c>
      <x:c r="H235" s="6" t="str">
        <x:v>2026/9/25</x:v>
      </x:c>
      <x:c r="I235" s="6" t="e">
        <x:f>HYPERLINK("https://pwel.jp/scourses/45","https://pwel.jp/scourses/45")</x:f>
        <x:v>HYPERLINK is not implemented. linkLocation=https://pwel.jp/scourses/45, friendlyName=https://pwel.jp/scourses/45</x:v>
      </x:c>
      <x:c r="J235" s="6" t="str">
        <x:v>伝達関数・ボード線図・状態平均化を制御設計に結びつける講座</x:v>
      </x:c>
    </x:row>
    <x:row r="236" ht="42" customHeight="1">
      <x:c r="A236" s="6"/>
      <x:c r="B236" s="6"/>
      <x:c r="C236" s="6"/>
      <x:c r="D236" s="6" t="str">
        <x:v>その他推奨講座</x:v>
      </x:c>
      <x:c r="E236" s="6" t="str">
        <x:v>セミナー</x:v>
      </x:c>
      <x:c r="F236" s="6" t="str">
        <x:v>専門</x:v>
      </x:c>
      <x:c r="G236" s="6" t="str">
        <x:v>SiC/GaNのゲートドライブ技術と実際</x:v>
      </x:c>
      <x:c r="H236" s="6" t="str">
        <x:v>2026/11/19</x:v>
      </x:c>
      <x:c r="I236" s="6" t="e">
        <x:f>HYPERLINK("https://pwel.jp/scourses/69","https://pwel.jp/scourses/69")</x:f>
        <x:v>HYPERLINK is not implemented. linkLocation=https://pwel.jp/scourses/69, friendlyName=https://pwel.jp/scourses/69</x:v>
      </x:c>
      <x:c r="J236" s="6" t="str">
        <x:v>SiC/GaNの性能を引き出すゲートドライブ設計を学ぶ講座</x:v>
      </x:c>
    </x:row>
    <x:row r="237" ht="42" customHeight="1">
      <x:c r="A237" s="6"/>
      <x:c r="B237" s="6"/>
      <x:c r="C237" s="6"/>
      <x:c r="D237" s="6" t="str">
        <x:v>その他推奨講座</x:v>
      </x:c>
      <x:c r="E237" s="6" t="str">
        <x:v>セミナー</x:v>
      </x:c>
      <x:c r="F237" s="6" t="str">
        <x:v>中級</x:v>
      </x:c>
      <x:c r="G237" s="6" t="str">
        <x:v>インバータ（中級）大学の授業には出てこないインバータの実務技術</x:v>
      </x:c>
      <x:c r="H237" s="6" t="str">
        <x:v>2026/12/3</x:v>
      </x:c>
      <x:c r="I237" s="6" t="e">
        <x:f>HYPERLINK("https://pwel.jp/scourses/3","https://pwel.jp/scourses/3")</x:f>
        <x:v>HYPERLINK is not implemented. linkLocation=https://pwel.jp/scourses/3, friendlyName=https://pwel.jp/scourses/3</x:v>
      </x:c>
      <x:c r="J237" s="6" t="str">
        <x:v>大学では学びにくいインバータ実務の勘所を押さえる講座</x:v>
      </x:c>
    </x:row>
    <x:row r="238" ht="42" customHeight="1">
      <x:c r="A238" s="6"/>
      <x:c r="B238" s="6"/>
      <x:c r="C238" s="6"/>
      <x:c r="D238" s="6" t="str">
        <x:v>その他推奨講座</x:v>
      </x:c>
      <x:c r="E238" s="6" t="str">
        <x:v>セミナー</x:v>
      </x:c>
      <x:c r="F238" s="6" t="str">
        <x:v>中級</x:v>
      </x:c>
      <x:c r="G238" s="6" t="str">
        <x:v>ノイズ対策技術パワエレノイズの原因と対策</x:v>
      </x:c>
      <x:c r="H238" s="6" t="str">
        <x:v>2026/11/12</x:v>
      </x:c>
      <x:c r="I238" s="6" t="e">
        <x:f>HYPERLINK("https://pwel.jp/scourses/10","https://pwel.jp/scourses/10")</x:f>
        <x:v>HYPERLINK is not implemented. linkLocation=https://pwel.jp/scourses/10, friendlyName=https://pwel.jp/scourses/10</x:v>
      </x:c>
      <x:c r="J238" s="6" t="str">
        <x:v>パワエレノイズの発生原因と実務で使う対策を整理する講座</x:v>
      </x:c>
    </x:row>
    <x:row r="239" ht="42" customHeight="1">
      <x:c r="A239" s="6"/>
      <x:c r="B239" s="6"/>
      <x:c r="C239" s="6"/>
      <x:c r="D239" s="6" t="str">
        <x:v>その他推奨講座</x:v>
      </x:c>
      <x:c r="E239" s="6" t="str">
        <x:v>セミナー</x:v>
      </x:c>
      <x:c r="F239" s="6" t="str">
        <x:v>初級</x:v>
      </x:c>
      <x:c r="G239" s="6" t="str">
        <x:v>PID制御設計１：制御対象の数式モデルと応答解析手法（過渡応答、周波数応答）</x:v>
      </x:c>
      <x:c r="H239" s="6" t="str">
        <x:v>2027/2/1</x:v>
      </x:c>
      <x:c r="I239" s="6" t="e">
        <x:f>HYPERLINK("https://pwel.jp/scourses/54","https://pwel.jp/scourses/54")</x:f>
        <x:v>HYPERLINK is not implemented. linkLocation=https://pwel.jp/scourses/54, friendlyName=https://pwel.jp/scourses/54</x:v>
      </x:c>
      <x:c r="J239" s="6" t="str">
        <x:v>過渡応答と周波数応答から、PID設計の土台をつくる講座</x:v>
      </x:c>
    </x:row>
    <x:row r="240" ht="42" customHeight="1">
      <x:c r="A240" s="6"/>
      <x:c r="B240" s="6"/>
      <x:c r="C240" s="6"/>
      <x:c r="D240" s="6" t="str">
        <x:v>その他推奨講座</x:v>
      </x:c>
      <x:c r="E240" s="6" t="str">
        <x:v>セミナー</x:v>
      </x:c>
      <x:c r="F240" s="6" t="str">
        <x:v>中級</x:v>
      </x:c>
      <x:c r="G240" s="6" t="str">
        <x:v>インバータの系統連系技術－系統連系の基礎と実際－</x:v>
      </x:c>
      <x:c r="H240" s="6" t="str">
        <x:v>2026/12/22</x:v>
      </x:c>
      <x:c r="I240" s="6" t="e">
        <x:f>HYPERLINK("https://pwel.jp/scourses/9","https://pwel.jp/scourses/9")</x:f>
        <x:v>HYPERLINK is not implemented. linkLocation=https://pwel.jp/scourses/9, friendlyName=https://pwel.jp/scourses/9</x:v>
      </x:c>
      <x:c r="J240" s="6" t="str">
        <x:v>系統連系インバータの基礎と実際を学ぶ講座</x:v>
      </x:c>
    </x:row>
    <x:row r="241" ht="42" customHeight="1">
      <x:c r="A241" s="6"/>
      <x:c r="B241" s="6"/>
      <x:c r="C241" s="6"/>
      <x:c r="D241" s="6" t="str">
        <x:v>その他推奨講座</x:v>
      </x:c>
      <x:c r="E241" s="6" t="str">
        <x:v>セミナー</x:v>
      </x:c>
      <x:c r="F241" s="6" t="str">
        <x:v>専門</x:v>
      </x:c>
      <x:c r="G241" s="6" t="str">
        <x:v>ノイズを出さない！誤動作させない！スイッチング電源 基板設計の基本作法と考え方</x:v>
      </x:c>
      <x:c r="H241" s="6" t="str">
        <x:v>日程調整中</x:v>
      </x:c>
      <x:c r="I241" s="6" t="e">
        <x:f>HYPERLINK("https://pwel.jp/scourses/34","https://pwel.jp/scourses/34")</x:f>
        <x:v>HYPERLINK is not implemented. linkLocation=https://pwel.jp/scourses/34, friendlyName=https://pwel.jp/scourses/34</x:v>
      </x:c>
      <x:c r="J241" s="6" t="str">
        <x:v>ノイズを出さない基板設計の基本作法と配線の考え方を学ぶ講座</x:v>
      </x:c>
    </x:row>
    <x:row r="242" ht="42" customHeight="1">
      <x:c r="A242" s="6" t="str">
        <x:v>その他</x:v>
      </x:c>
      <x:c r="B242" s="6" t="str">
        <x:v>初学者～実務経験者</x:v>
      </x:c>
      <x:c r="C242" s="6" t="str">
        <x:v>シミュレータ活用・QSPICE・PSIM・JMAG</x:v>
      </x:c>
      <x:c r="D242" s="6" t="str">
        <x:v>Step1</x:v>
      </x:c>
      <x:c r="E242" s="6" t="str">
        <x:v>セミナー</x:v>
      </x:c>
      <x:c r="F242" s="6" t="str">
        <x:v>初級</x:v>
      </x:c>
      <x:c r="G242" s="6" t="str">
        <x:v>機械系技術者のためのパワエレ基礎養成講座</x:v>
      </x:c>
      <x:c r="H242" s="6" t="str">
        <x:v>2026/11/13</x:v>
      </x:c>
      <x:c r="I242" s="6" t="e">
        <x:f>HYPERLINK("https://pwel.jp/scourses/43","https://pwel.jp/scourses/43")</x:f>
        <x:v>HYPERLINK is not implemented. linkLocation=https://pwel.jp/scourses/43, friendlyName=https://pwel.jp/scourses/43</x:v>
      </x:c>
      <x:c r="J242" s="6" t="str">
        <x:v>機械系技術者向けに、パワエレ基礎を実務目線で学び直す講座</x:v>
      </x:c>
    </x:row>
    <x:row r="243" ht="42" customHeight="1">
      <x:c r="A243" s="6"/>
      <x:c r="B243" s="6"/>
      <x:c r="C243" s="6"/>
      <x:c r="D243" s="6" t="str">
        <x:v>Step2</x:v>
      </x:c>
      <x:c r="E243" s="6" t="str">
        <x:v>セミナー</x:v>
      </x:c>
      <x:c r="F243" s="6" t="str">
        <x:v>初級</x:v>
      </x:c>
      <x:c r="G243" s="6" t="str">
        <x:v>基礎パワエレ回路の速習法～チョッパ回路の直感的攻略～</x:v>
      </x:c>
      <x:c r="H243" s="6" t="str">
        <x:v>2026/12/4</x:v>
      </x:c>
      <x:c r="I243" s="6" t="e">
        <x:f>HYPERLINK("https://pwel.jp/scourses/44","https://pwel.jp/scourses/44")</x:f>
        <x:v>HYPERLINK is not implemented. linkLocation=https://pwel.jp/scourses/44, friendlyName=https://pwel.jp/scourses/44</x:v>
      </x:c>
      <x:c r="J243" s="6" t="str">
        <x:v>数式に頼りすぎず、チョッパ回路を直感的に理解する講座</x:v>
      </x:c>
    </x:row>
    <x:row r="244" ht="42" customHeight="1">
      <x:c r="A244" s="6"/>
      <x:c r="B244" s="6"/>
      <x:c r="C244" s="6"/>
      <x:c r="D244" s="6" t="str">
        <x:v>Step3</x:v>
      </x:c>
      <x:c r="E244" s="6" t="str">
        <x:v>セミナー</x:v>
      </x:c>
      <x:c r="F244" s="6" t="str">
        <x:v>中級</x:v>
      </x:c>
      <x:c r="G244" s="6" t="str">
        <x:v>基礎パワエレ制御の速習法～伝達関数・ボード線図・状態平均化を極める～</x:v>
      </x:c>
      <x:c r="H244" s="6" t="str">
        <x:v>2026/9/25</x:v>
      </x:c>
      <x:c r="I244" s="6" t="e">
        <x:f>HYPERLINK("https://pwel.jp/scourses/45","https://pwel.jp/scourses/45")</x:f>
        <x:v>HYPERLINK is not implemented. linkLocation=https://pwel.jp/scourses/45, friendlyName=https://pwel.jp/scourses/45</x:v>
      </x:c>
      <x:c r="J244" s="6" t="str">
        <x:v>伝達関数・ボード線図・状態平均化を制御設計に結びつける講座</x:v>
      </x:c>
    </x:row>
    <x:row r="245" ht="42" customHeight="1">
      <x:c r="A245" s="6"/>
      <x:c r="B245" s="6"/>
      <x:c r="C245" s="6"/>
      <x:c r="D245" s="6" t="str">
        <x:v>Step4</x:v>
      </x:c>
      <x:c r="E245" s="6" t="str">
        <x:v>セミナー</x:v>
      </x:c>
      <x:c r="F245" s="6" t="str">
        <x:v>中級</x:v>
      </x:c>
      <x:c r="G245" s="6" t="str">
        <x:v>応用パワエレ制御の速習法～電圧・電流二重ループフィードバックの勘所～</x:v>
      </x:c>
      <x:c r="H245" s="6" t="str">
        <x:v>2026/10/9</x:v>
      </x:c>
      <x:c r="I245" s="6" t="e">
        <x:f>HYPERLINK("https://pwel.jp/scourses/46","https://pwel.jp/scourses/46")</x:f>
        <x:v>HYPERLINK is not implemented. linkLocation=https://pwel.jp/scourses/46, friendlyName=https://pwel.jp/scourses/46</x:v>
      </x:c>
      <x:c r="J245" s="6" t="str">
        <x:v>電圧・電流二重ループ制御の勘所を実践寄りに学ぶ講座</x:v>
      </x:c>
    </x:row>
    <x:row r="246" ht="42" customHeight="1">
      <x:c r="A246" s="6"/>
      <x:c r="B246" s="6"/>
      <x:c r="C246" s="6"/>
      <x:c r="D246" s="6" t="str">
        <x:v>Step5</x:v>
      </x:c>
      <x:c r="E246" s="6" t="str">
        <x:v>セミナー</x:v>
      </x:c>
      <x:c r="F246" s="6" t="str">
        <x:v>初級</x:v>
      </x:c>
      <x:c r="G246" s="6" t="str">
        <x:v>シミュレータと実機で学ぶブラシレスモータ設計入門</x:v>
      </x:c>
      <x:c r="H246" s="6" t="str">
        <x:v>2026/10/22</x:v>
      </x:c>
      <x:c r="I246" s="6" t="e">
        <x:f>HYPERLINK("https://pwel.jp/scourses/73","https://pwel.jp/scourses/73")</x:f>
        <x:v>HYPERLINK is not implemented. linkLocation=https://pwel.jp/scourses/73, friendlyName=https://pwel.jp/scourses/73</x:v>
      </x:c>
      <x:c r="J246" s="6" t="str">
        <x:v>シミュレータと実機で、ブラシレスモータ設計の流れを掴む講座</x:v>
      </x:c>
    </x:row>
    <x:row r="247" ht="42" customHeight="1">
      <x:c r="A247" s="6" t="str">
        <x:v>その他</x:v>
      </x:c>
      <x:c r="B247" s="6" t="str">
        <x:v>初学者～実務経験者</x:v>
      </x:c>
      <x:c r="C247" s="6" t="str">
        <x:v>ものづくり体験</x:v>
      </x:c>
      <x:c r="D247" s="6" t="str">
        <x:v>Step1</x:v>
      </x:c>
      <x:c r="E247" s="6" t="str">
        <x:v>セミナー</x:v>
      </x:c>
      <x:c r="F247" s="6" t="str">
        <x:v>初級</x:v>
      </x:c>
      <x:c r="G247" s="6" t="str">
        <x:v>つくりながら学ぶDCモータ</x:v>
      </x:c>
      <x:c r="H247" s="6" t="str">
        <x:v>2026/11/27</x:v>
      </x:c>
      <x:c r="I247" s="6" t="e">
        <x:f>HYPERLINK("https://pwel.jp/scourses/47","https://pwel.jp/scourses/47")</x:f>
        <x:v>HYPERLINK is not implemented. linkLocation=https://pwel.jp/scourses/47, friendlyName=https://pwel.jp/scourses/47</x:v>
      </x:c>
      <x:c r="J247" s="6" t="str">
        <x:v>DCモータをつくりながら、構造と動作原理を理解する講座</x:v>
      </x:c>
    </x:row>
    <x:row r="248" ht="42" customHeight="1">
      <x:c r="A248" s="6"/>
      <x:c r="B248" s="6"/>
      <x:c r="C248" s="6"/>
      <x:c r="D248" s="6" t="str">
        <x:v>Step2</x:v>
      </x:c>
      <x:c r="E248" s="6" t="str">
        <x:v>セミナー</x:v>
      </x:c>
      <x:c r="F248" s="6" t="str">
        <x:v>初級</x:v>
      </x:c>
      <x:c r="G248" s="6" t="str">
        <x:v>つくりながら学ぶブラシレスモータ</x:v>
      </x:c>
      <x:c r="H248" s="6" t="str">
        <x:v>2026/12/10</x:v>
      </x:c>
      <x:c r="I248" s="6" t="e">
        <x:f>HYPERLINK("https://pwel.jp/scourses/49","https://pwel.jp/scourses/49")</x:f>
        <x:v>HYPERLINK is not implemented. linkLocation=https://pwel.jp/scourses/49, friendlyName=https://pwel.jp/scourses/49</x:v>
      </x:c>
      <x:c r="J248" s="6" t="str">
        <x:v>ブラシレスモータを実際につくりながら理解する講座</x:v>
      </x:c>
    </x:row>
    <x:row r="249" ht="42" customHeight="1">
      <x:c r="A249" s="6"/>
      <x:c r="B249" s="6"/>
      <x:c r="C249" s="6"/>
      <x:c r="D249" s="6" t="str">
        <x:v>Step3</x:v>
      </x:c>
      <x:c r="E249" s="6" t="str">
        <x:v>セミナー</x:v>
      </x:c>
      <x:c r="F249" s="6" t="str">
        <x:v>中級</x:v>
      </x:c>
      <x:c r="G249" s="6" t="str">
        <x:v>つくりながら学ぶDC-DCコンバータ</x:v>
      </x:c>
      <x:c r="H249" s="6" t="str">
        <x:v>2026/10/28・29</x:v>
      </x:c>
      <x:c r="I249" s="6" t="e">
        <x:f>HYPERLINK("https://pwel.jp/scourses/48","https://pwel.jp/scourses/48")</x:f>
        <x:v>HYPERLINK is not implemented. linkLocation=https://pwel.jp/scourses/48, friendlyName=https://pwel.jp/scourses/48</x:v>
      </x:c>
      <x:c r="J249" s="6" t="str">
        <x:v>手を動かしてDC-DCコンバータの構成と動作を理解する講座</x:v>
      </x:c>
    </x:row>
    <x:row r="250" ht="42" customHeight="1">
      <x:c r="A250" s="6"/>
      <x:c r="B250" s="6"/>
      <x:c r="C250" s="6"/>
      <x:c r="D250" s="6" t="str">
        <x:v>Step4</x:v>
      </x:c>
      <x:c r="E250" s="6" t="str">
        <x:v>セミナー</x:v>
      </x:c>
      <x:c r="F250" s="6" t="str">
        <x:v>専門</x:v>
      </x:c>
      <x:c r="G250" s="6" t="str">
        <x:v>パワー半導体デバイスのダブルパルス試験</x:v>
      </x:c>
      <x:c r="H250" s="6" t="str">
        <x:v>日程調整中</x:v>
      </x:c>
      <x:c r="I250" s="6" t="e">
        <x:f>HYPERLINK("https://pwel.jp/scourses/61","https://pwel.jp/scourses/61")</x:f>
        <x:v>HYPERLINK is not implemented. linkLocation=https://pwel.jp/scourses/61, friendlyName=https://pwel.jp/scourses/61</x:v>
      </x:c>
      <x:c r="J250" s="6" t="str">
        <x:v>ダブルパルス試験の目的・方法・評価ポイントを学ぶ講座</x:v>
      </x:c>
    </x:row>
    <x:row r="251" ht="42" customHeight="1">
      <x:c r="A251" s="6"/>
      <x:c r="B251" s="6"/>
      <x:c r="C251" s="6"/>
      <x:c r="D251" s="6" t="str">
        <x:v>Step5</x:v>
      </x:c>
      <x:c r="E251" s="6" t="str">
        <x:v>セミナー</x:v>
      </x:c>
      <x:c r="F251" s="6" t="str">
        <x:v>初級</x:v>
      </x:c>
      <x:c r="G251" s="6" t="str">
        <x:v>シミュレータと実機で学ぶブラシレスモータ設計入門</x:v>
      </x:c>
      <x:c r="H251" s="6" t="str">
        <x:v>2026/10/22</x:v>
      </x:c>
      <x:c r="I251" s="6" t="e">
        <x:f>HYPERLINK("https://pwel.jp/scourses/73","https://pwel.jp/scourses/73")</x:f>
        <x:v>HYPERLINK is not implemented. linkLocation=https://pwel.jp/scourses/73, friendlyName=https://pwel.jp/scourses/73</x:v>
      </x:c>
      <x:c r="J251" s="6" t="str">
        <x:v>シミュレータと実機で、ブラシレスモータ設計の流れを掴む講座</x:v>
      </x:c>
    </x:row>
    <x:row r="252" ht="42" customHeight="1">
      <x:c r="A252" s="6"/>
      <x:c r="B252" s="6"/>
      <x:c r="C252" s="6"/>
      <x:c r="D252" s="6" t="str">
        <x:v>Step6</x:v>
      </x:c>
      <x:c r="E252" s="6" t="str">
        <x:v>セミナー</x:v>
      </x:c>
      <x:c r="F252" s="6" t="str">
        <x:v>初級</x:v>
      </x:c>
      <x:c r="G252" s="6" t="str">
        <x:v>1日でつかむ、組み込みマイコン基礎技術～マイコンによるアナログ・デジタル信号の取り扱い～</x:v>
      </x:c>
      <x:c r="H252" s="6" t="str">
        <x:v>2026/12/21</x:v>
      </x:c>
      <x:c r="I252" s="6" t="e">
        <x:f>HYPERLINK("https://pwel.jp/scourses/92","https://pwel.jp/scourses/92")</x:f>
        <x:v>HYPERLINK is not implemented. linkLocation=https://pwel.jp/scourses/92, friendlyName=https://pwel.jp/scourses/92</x:v>
      </x:c>
      <x:c r="J252" s="6" t="str">
        <x:v>マイコンで扱うアナログ・デジタル信号の基礎を1日で整理する講座</x:v>
      </x:c>
    </x:row>
    <x:row r="253" ht="42" customHeight="1">
      <x:c r="A253" s="6"/>
      <x:c r="B253" s="6"/>
      <x:c r="C253" s="6"/>
      <x:c r="D253" s="6" t="str">
        <x:v>その他推奨講座</x:v>
      </x:c>
      <x:c r="E253" s="6" t="str">
        <x:v>セミナー</x:v>
      </x:c>
      <x:c r="F253" s="6" t="str">
        <x:v>初級</x:v>
      </x:c>
      <x:c r="G253" s="6" t="str">
        <x:v>機械系技術者のためのパワエレ基礎養成講座</x:v>
      </x:c>
      <x:c r="H253" s="6" t="str">
        <x:v>2026/11/13</x:v>
      </x:c>
      <x:c r="I253" s="6" t="e">
        <x:f>HYPERLINK("https://pwel.jp/scourses/43","https://pwel.jp/scourses/43")</x:f>
        <x:v>HYPERLINK is not implemented. linkLocation=https://pwel.jp/scourses/43, friendlyName=https://pwel.jp/scourses/43</x:v>
      </x:c>
      <x:c r="J253" s="6" t="str">
        <x:v>機械系技術者向けに、パワエレ基礎を実務目線で学び直す講座</x:v>
      </x:c>
    </x:row>
    <x:row r="254" ht="42" customHeight="1">
      <x:c r="A254" s="6"/>
      <x:c r="B254" s="6"/>
      <x:c r="C254" s="6"/>
      <x:c r="D254" s="6" t="str">
        <x:v>その他推奨講座</x:v>
      </x:c>
      <x:c r="E254" s="6" t="str">
        <x:v>セミナー</x:v>
      </x:c>
      <x:c r="F254" s="6" t="str">
        <x:v>初級</x:v>
      </x:c>
      <x:c r="G254" s="6" t="str">
        <x:v>自動車の省エネ化を実現するモータとその制御技術の基礎</x:v>
      </x:c>
      <x:c r="H254" s="6" t="str">
        <x:v>2026/10/29</x:v>
      </x:c>
      <x:c r="I254" s="6" t="e">
        <x:f>HYPERLINK("https://pwel.jp/scourses/52","https://pwel.jp/scourses/52")</x:f>
        <x:v>HYPERLINK is not implemented. linkLocation=https://pwel.jp/scourses/52, friendlyName=https://pwel.jp/scourses/52</x:v>
      </x:c>
      <x:c r="J254" s="6" t="str">
        <x:v>省エネ化を支えるモータと制御の基礎を自動車目線で理解する講座</x:v>
      </x:c>
    </x:row>
    <x:row r="255" ht="42" customHeight="1">
      <x:c r="A255" s="6"/>
      <x:c r="B255" s="6"/>
      <x:c r="C255" s="6"/>
      <x:c r="D255" s="6" t="str">
        <x:v>その他推奨講座</x:v>
      </x:c>
      <x:c r="E255" s="6" t="str">
        <x:v>セミナー</x:v>
      </x:c>
      <x:c r="F255" s="6" t="str">
        <x:v>初級</x:v>
      </x:c>
      <x:c r="G255" s="6" t="str">
        <x:v>インバータ（初級）インバータを扱ったことのない技術者向けの講座</x:v>
      </x:c>
      <x:c r="H255" s="6" t="str">
        <x:v>2026/11/5</x:v>
      </x:c>
      <x:c r="I255" s="6" t="e">
        <x:f>HYPERLINK("https://pwel.jp/scourses/2","https://pwel.jp/scourses/2")</x:f>
        <x:v>HYPERLINK is not implemented. linkLocation=https://pwel.jp/scourses/2, friendlyName=https://pwel.jp/scourses/2</x:v>
      </x:c>
      <x:c r="J255" s="6" t="str">
        <x:v>インバータ未経験者向けに、仕組みと基本用途を学ぶ講座</x:v>
      </x:c>
    </x:row>
    <x:row r="256" ht="42" customHeight="1">
      <x:c r="A256" s="6"/>
      <x:c r="B256" s="6"/>
      <x:c r="C256" s="6"/>
      <x:c r="D256" s="6" t="str">
        <x:v>その他推奨講座</x:v>
      </x:c>
      <x:c r="E256" s="6" t="str">
        <x:v>セミナー</x:v>
      </x:c>
      <x:c r="F256" s="6" t="str">
        <x:v>初級</x:v>
      </x:c>
      <x:c r="G256" s="6" t="str">
        <x:v>基礎パワエレ回路の速習法～チョッパ回路の直感的攻略～</x:v>
      </x:c>
      <x:c r="H256" s="6" t="str">
        <x:v>2026/12/4</x:v>
      </x:c>
      <x:c r="I256" s="6" t="e">
        <x:f>HYPERLINK("https://pwel.jp/scourses/44","https://pwel.jp/scourses/44")</x:f>
        <x:v>HYPERLINK is not implemented. linkLocation=https://pwel.jp/scourses/44, friendlyName=https://pwel.jp/scourses/44</x:v>
      </x:c>
      <x:c r="J256" s="6" t="str">
        <x:v>数式に頼りすぎず、チョッパ回路を直感的に理解する講座</x:v>
      </x:c>
    </x:row>
    <x:row r="257" ht="42" customHeight="1">
      <x:c r="A257" s="6"/>
      <x:c r="B257" s="6"/>
      <x:c r="C257" s="6"/>
      <x:c r="D257" s="6" t="str">
        <x:v>その他推奨講座</x:v>
      </x:c>
      <x:c r="E257" s="6" t="str">
        <x:v>セミナー</x:v>
      </x:c>
      <x:c r="F257" s="6" t="str">
        <x:v>初級</x:v>
      </x:c>
      <x:c r="G257" s="6" t="str">
        <x:v>Excelから始めるプログラミングと制御工学</x:v>
      </x:c>
      <x:c r="H257" s="6" t="str">
        <x:v>2027/3/23</x:v>
      </x:c>
      <x:c r="I257" s="6" t="e">
        <x:f>HYPERLINK("https://pwel.jp/scourses/70","https://pwel.jp/scourses/70")</x:f>
        <x:v>HYPERLINK is not implemented. linkLocation=https://pwel.jp/scourses/70, friendlyName=https://pwel.jp/scourses/70</x:v>
      </x:c>
      <x:c r="J257" s="6" t="str">
        <x:v>Excelを入口に、プログラミングと制御工学をやさしく学ぶ講座</x:v>
      </x:c>
    </x:row>
    <x:row r="258" ht="42" customHeight="1">
      <x:c r="A258" s="6"/>
      <x:c r="B258" s="6"/>
      <x:c r="C258" s="6"/>
      <x:c r="D258" s="6" t="str">
        <x:v>その他推奨講座</x:v>
      </x:c>
      <x:c r="E258" s="6" t="str">
        <x:v>セミナー</x:v>
      </x:c>
      <x:c r="F258" s="6" t="str">
        <x:v>初級</x:v>
      </x:c>
      <x:c r="G258" s="6" t="str">
        <x:v>開発者のためのインバータ入門講座</x:v>
      </x:c>
      <x:c r="H258" s="6" t="str">
        <x:v>2026/10/15</x:v>
      </x:c>
      <x:c r="I258" s="6" t="e">
        <x:f>HYPERLINK("https://pwel.jp/scourses/62","https://pwel.jp/scourses/62")</x:f>
        <x:v>HYPERLINK is not implemented. linkLocation=https://pwel.jp/scourses/62, friendlyName=https://pwel.jp/scourses/62</x:v>
      </x:c>
      <x:c r="J258" s="6" t="str">
        <x:v>インバータ未経験者向けに、役割と動作の基本を整理する講座</x:v>
      </x:c>
    </x:row>
    <x:row r="259" ht="42" customHeight="1">
      <x:c r="A259" s="6"/>
      <x:c r="B259" s="6"/>
      <x:c r="C259" s="6"/>
      <x:c r="D259" s="6" t="str">
        <x:v>その他推奨講座</x:v>
      </x:c>
      <x:c r="E259" s="6" t="str">
        <x:v>セミナー</x:v>
      </x:c>
      <x:c r="F259" s="6" t="str">
        <x:v>中級</x:v>
      </x:c>
      <x:c r="G259" s="6" t="str">
        <x:v>冷却設計の基礎と応用</x:v>
      </x:c>
      <x:c r="H259" s="6" t="str">
        <x:v>2027/1/12</x:v>
      </x:c>
      <x:c r="I259" s="6" t="e">
        <x:f>HYPERLINK("https://pwel.jp/scourses/12","https://pwel.jp/scourses/12")</x:f>
        <x:v>HYPERLINK is not implemented. linkLocation=https://pwel.jp/scourses/12, friendlyName=https://pwel.jp/scourses/12</x:v>
      </x:c>
      <x:c r="J259" s="6" t="str">
        <x:v>冷却設計の基礎から応用までを体系的に学ぶ講座</x:v>
      </x:c>
    </x:row>
  </x:sheetData>
  <x:pageMargins left="0.7" right="0.7" top="0.75" bottom="0.75" header="0.3" footer="0.3"/>
</x:worksheet>
</file>

<file path=xl/worksheets/sheet2.xml><?xml version="1.0" encoding="utf-8"?>
<x:worksheet xmlns:x="http://schemas.openxmlformats.org/spreadsheetml/2006/main">
  <x:sheetFormatPr defaultRowHeight="15"/>
  <x:cols>
    <x:col min="1" max="1" width="24" hidden="0" customWidth="1"/>
    <x:col min="2" max="2" width="14" hidden="0" customWidth="1"/>
    <x:col min="3" max="3" width="34" hidden="0" customWidth="1"/>
    <x:col min="4" max="4" width="42" hidden="0" customWidth="1"/>
    <x:col min="5" max="5" width="42" hidden="0" customWidth="1"/>
    <x:col min="6" max="6" width="42" hidden="0" customWidth="1"/>
    <x:col min="7" max="7" width="42" hidden="0" customWidth="1"/>
    <x:col min="8" max="8" width="42" hidden="0" customWidth="1"/>
    <x:col min="9" max="9" width="42" hidden="0" customWidth="1"/>
    <x:col min="10" max="10" width="42" hidden="0" customWidth="1"/>
    <x:col min="11" max="11" width="42" hidden="0" customWidth="1"/>
    <x:col min="12" max="12" width="42" hidden="0" customWidth="1"/>
    <x:col min="13" max="13" width="42" hidden="0" customWidth="1"/>
    <x:col min="14" max="14" width="42" hidden="0" customWidth="1"/>
    <x:col min="15" max="15" width="42" hidden="0" customWidth="1"/>
    <x:col min="16" max="16" width="42" hidden="0" customWidth="1"/>
    <x:col min="17" max="17" width="42" hidden="0" customWidth="1"/>
    <x:col min="18" max="18" width="42" hidden="0" customWidth="1"/>
    <x:col min="19" max="19" width="42" hidden="0" customWidth="1"/>
  </x:cols>
  <x:sheetData>
    <x:row r="1" ht="28" customHeight="1">
      <x:c r="A1" s="18" t="str">
        <x:v>カテゴリ</x:v>
      </x:c>
      <x:c r="B1" s="18" t="str">
        <x:v>対象</x:v>
      </x:c>
      <x:c r="C1" s="18" t="str">
        <x:v>学習内容</x:v>
      </x:c>
      <x:c r="D1" s="14" t="str">
        <x:v>Step1</x:v>
      </x:c>
      <x:c r="E1" s="14" t="str">
        <x:v>Step2</x:v>
      </x:c>
      <x:c r="F1" s="14" t="str">
        <x:v>Step3</x:v>
      </x:c>
      <x:c r="G1" s="14" t="str">
        <x:v>Step4</x:v>
      </x:c>
      <x:c r="H1" s="14" t="str">
        <x:v>Step5</x:v>
      </x:c>
      <x:c r="I1" s="14" t="str">
        <x:v>Step6</x:v>
      </x:c>
      <x:c r="J1" s="14" t="str">
        <x:v>Step7</x:v>
      </x:c>
      <x:c r="K1" s="14" t="str">
        <x:v>Step8</x:v>
      </x:c>
      <x:c r="L1" s="14" t="str">
        <x:v>その他推奨講座1</x:v>
      </x:c>
      <x:c r="M1" s="14" t="str">
        <x:v>その他推奨講座2</x:v>
      </x:c>
      <x:c r="N1" s="14" t="str">
        <x:v>その他推奨講座3</x:v>
      </x:c>
      <x:c r="O1" s="14" t="str">
        <x:v>その他推奨講座4</x:v>
      </x:c>
      <x:c r="P1" s="14" t="str">
        <x:v>その他推奨講座5</x:v>
      </x:c>
      <x:c r="Q1" s="14" t="str">
        <x:v>その他推奨講座6</x:v>
      </x:c>
      <x:c r="R1" s="14" t="str">
        <x:v>その他推奨講座7</x:v>
      </x:c>
      <x:c r="S1" s="14" t="str">
        <x:v>その他推奨講座8</x:v>
      </x:c>
    </x:row>
    <x:row r="2" ht="96" customHeight="1">
      <x:c r="A2" s="6" t="str">
        <x:v>【初学者向け】共通パワエレ基礎</x:v>
      </x:c>
      <x:c r="B2" s="6" t="str">
        <x:v>初学者</x:v>
      </x:c>
      <x:c r="C2" s="6" t="str">
        <x:v>パワエレに必要な基礎技術を身に着ける</x:v>
      </x:c>
      <x:c r="D2" s="6" t="e">
        <x:f>HYPERLINK("https://pwel.jp/ecourses/16","リスキリング講座：オームの法則とキルヒホッフの法則／パワエレ入門（受付中）")</x:f>
        <x:v>HYPERLINK is not implemented. linkLocation=https://pwel.jp/ecourses/16, friendlyName=リスキリング講座：オームの法則とキルヒホッフの法則／パワエレ入門（受付中）</x:v>
      </x:c>
      <x:c r="E2" s="6" t="e">
        <x:f>HYPERLINK("https://pwel.jp/ecourses/9","実験で学ぶ社会人のためのパワエレ技術（導入編）（受付中）")</x:f>
        <x:v>HYPERLINK is not implemented. linkLocation=https://pwel.jp/ecourses/9, friendlyName=実験で学ぶ社会人のためのパワエレ技術（導入編）（受付中）</x:v>
      </x:c>
      <x:c r="F2" s="6" t="e">
        <x:f>HYPERLINK("https://pwel.jp/scourses/43","機械系技術者のためのパワエレ基礎養成講座（2026/11/13）")</x:f>
        <x:v>HYPERLINK is not implemented. linkLocation=https://pwel.jp/scourses/43, friendlyName=機械系技術者のためのパワエレ基礎養成講座（2026/11/13）</x:v>
      </x:c>
      <x:c r="G2" s="6" t="e">
        <x:f>HYPERLINK("https://pwel.jp/ecourses/13","実験で学ぶ社会人のためのパワエレ技術（基礎編）（受付中）")</x:f>
        <x:v>HYPERLINK is not implemented. linkLocation=https://pwel.jp/ecourses/13, friendlyName=実験で学ぶ社会人のためのパワエレ技術（基礎編）（受付中）</x:v>
      </x:c>
      <x:c r="H2"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I2" s="6" t="e">
        <x:f>HYPERLINK("https://pwel.jp/scourses/86","パワエレの試験環境整備と安全確保の考え方（2026/11/16）")</x:f>
        <x:v>HYPERLINK is not implemented. linkLocation=https://pwel.jp/scourses/86, friendlyName=パワエレの試験環境整備と安全確保の考え方（2026/11/16）</x:v>
      </x:c>
      <x:c r="J2" s="6" t="e">
        <x:f>HYPERLINK("https://pwel.jp/ecourses/2","設計基礎技術講座・導入編（受付中）")</x:f>
        <x:v>HYPERLINK is not implemented. linkLocation=https://pwel.jp/ecourses/2, friendlyName=設計基礎技術講座・導入編（受付中）</x:v>
      </x:c>
      <x:c r="K2" s="6" t="e">
        <x:f>HYPERLINK("https://pwel.jp/ecourses/1","基礎パワエレ回路の速習法（受付中）")</x:f>
        <x:v>HYPERLINK is not implemented. linkLocation=https://pwel.jp/ecourses/1, friendlyName=基礎パワエレ回路の速習法（受付中）</x:v>
      </x:c>
      <x:c r="L2" s="6" t="e">
        <x:f>HYPERLINK("https://pwel.jp/scourses/62","開発者のためのインバータ入門講座（2026/10/15）")</x:f>
        <x:v>HYPERLINK is not implemented. linkLocation=https://pwel.jp/scourses/62, friendlyName=開発者のためのインバータ入門講座（2026/10/15）</x:v>
      </x:c>
      <x:c r="M2" s="6" t="e">
        <x:f>HYPERLINK("https://pwel.jp/scourses/53","EV/HEVの特長から、パワエレ技術を理解する（2026/10/30）")</x:f>
        <x:v>HYPERLINK is not implemented. linkLocation=https://pwel.jp/scourses/53, friendlyName=EV/HEVの特長から、パワエレ技術を理解する（2026/10/30）</x:v>
      </x:c>
      <x:c r="N2" s="6" t="e">
        <x:f>HYPERLINK("https://pwel.jp/scourses/52","自動車の省エネ化を実現するモータとその制御技術の基礎（2026/10/29）")</x:f>
        <x:v>HYPERLINK is not implemented. linkLocation=https://pwel.jp/scourses/52, friendlyName=自動車の省エネ化を実現するモータとその制御技術の基礎（2026/10/29）</x:v>
      </x:c>
      <x:c r="O2" s="6" t="e">
        <x:f>HYPERLINK("https://pwel.jp/scourses/42","回路を理解して正しく測る計測技術～入門編～（2027/1/21）")</x:f>
        <x:v>HYPERLINK is not implemented. linkLocation=https://pwel.jp/scourses/42, friendlyName=回路を理解して正しく測る計測技術～入門編～（2027/1/21）</x:v>
      </x:c>
      <x:c r="P2" s="6" t="e">
        <x:f>HYPERLINK("https://pwel.jp/scourses/72","DC-DCコンバータの基礎～導入講座～（後編）（2026/9/30）")</x:f>
        <x:v>HYPERLINK is not implemented. linkLocation=https://pwel.jp/scourses/72, friendlyName=DC-DCコンバータの基礎～導入講座～（後編）（2026/9/30）</x:v>
      </x:c>
      <x:c r="Q2" s="6" t="e">
        <x:f>HYPERLINK("https://pwel.jp/scourses/10","ノイズ対策技術パワエレノイズの原因と対策（2026/11/12）")</x:f>
        <x:v>HYPERLINK is not implemented. linkLocation=https://pwel.jp/scourses/10, friendlyName=ノイズ対策技術パワエレノイズの原因と対策（2026/11/12）</x:v>
      </x:c>
      <x:c r="R2"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S2" s="6" t="e">
        <x:f>HYPERLINK("https://pwel.jp/scourses/74","DC-DCコンバータの基礎～導入講座～（前編）（2026/9/15）")</x:f>
        <x:v>HYPERLINK is not implemented. linkLocation=https://pwel.jp/scourses/74, friendlyName=DC-DCコンバータの基礎～導入講座～（前編）（2026/9/15）</x:v>
      </x:c>
    </x:row>
    <x:row r="3" ht="96" customHeight="1">
      <x:c r="A3" s="6" t="str">
        <x:v>回路/基板全般</x:v>
      </x:c>
      <x:c r="B3" s="6" t="str">
        <x:v>初学者</x:v>
      </x:c>
      <x:c r="C3" s="6" t="str">
        <x:v>電気電子回路の読解に必要な基礎知識を習得する</x:v>
      </x:c>
      <x:c r="D3" s="6" t="e">
        <x:f>HYPERLINK("https://pwel.jp/ecourses/9","実験で学ぶ社会人のためのパワエレ技術（導入編）（受付中）")</x:f>
        <x:v>HYPERLINK is not implemented. linkLocation=https://pwel.jp/ecourses/9, friendlyName=実験で学ぶ社会人のためのパワエレ技術（導入編）（受付中）</x:v>
      </x:c>
      <x:c r="E3" s="6" t="e">
        <x:f>HYPERLINK("https://pwel.jp/scourses/1","電気工学入門機械系・情報系技術者のための電気入門講座（2026/10/8）")</x:f>
        <x:v>HYPERLINK is not implemented. linkLocation=https://pwel.jp/scourses/1, friendlyName=電気工学入門機械系・情報系技術者のための電気入門講座（2026/10/8）</x:v>
      </x:c>
      <x:c r="F3" s="6" t="e">
        <x:f>HYPERLINK("https://pwel.jp/scourses/43","機械系技術者のためのパワエレ基礎養成講座（2026/11/13）")</x:f>
        <x:v>HYPERLINK is not implemented. linkLocation=https://pwel.jp/scourses/43, friendlyName=機械系技術者のためのパワエレ基礎養成講座（2026/11/13）</x:v>
      </x:c>
      <x:c r="G3"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H3" s="6" t="e">
        <x:f>HYPERLINK("https://pwel.jp/ecourses/10","高専の教師が教える、パワーエレクトロニクス入門講座（受付中）")</x:f>
        <x:v>HYPERLINK is not implemented. linkLocation=https://pwel.jp/ecourses/10, friendlyName=高専の教師が教える、パワーエレクトロニクス入門講座（受付中）</x:v>
      </x:c>
      <x:c r="I3" s="6" t="e">
        <x:f>HYPERLINK("https://pwel.jp/ecourses/13","実験で学ぶ社会人のためのパワエレ技術（基礎編）（受付中）")</x:f>
        <x:v>HYPERLINK is not implemented. linkLocation=https://pwel.jp/ecourses/13, friendlyName=実験で学ぶ社会人のためのパワエレ技術（基礎編）（受付中）</x:v>
      </x:c>
      <x:c r="J3" s="6" t="e">
        <x:f>HYPERLINK("https://pwel.jp/scourses/74","DC-DCコンバータの基礎～導入講座～（前編）（2026/9/15）")</x:f>
        <x:v>HYPERLINK is not implemented. linkLocation=https://pwel.jp/scourses/74, friendlyName=DC-DCコンバータの基礎～導入講座～（前編）（2026/9/15）</x:v>
      </x:c>
      <x:c r="K3" s="6" t="e">
        <x:f>HYPERLINK("https://pwel.jp/scourses/86","パワエレの試験環境整備と安全確保の考え方（2026/11/16）")</x:f>
        <x:v>HYPERLINK is not implemented. linkLocation=https://pwel.jp/scourses/86, friendlyName=パワエレの試験環境整備と安全確保の考え方（2026/11/16）</x:v>
      </x:c>
      <x:c r="L3"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M3" s="6" t="e">
        <x:f>HYPERLINK("https://pwel.jp/scourses/62","開発者のためのインバータ入門講座（2026/10/15）")</x:f>
        <x:v>HYPERLINK is not implemented. linkLocation=https://pwel.jp/scourses/62, friendlyName=開発者のためのインバータ入門講座（2026/10/15）</x:v>
      </x:c>
      <x:c r="N3" s="6" t="e">
        <x:f>HYPERLINK("https://pwel.jp/scourses/72","DC-DCコンバータの基礎～導入講座～（後編）（2026/9/30）")</x:f>
        <x:v>HYPERLINK is not implemented. linkLocation=https://pwel.jp/scourses/72, friendlyName=DC-DCコンバータの基礎～導入講座～（後編）（2026/9/30）</x:v>
      </x:c>
      <x:c r="O3" s="6" t="e">
        <x:f>HYPERLINK("https://pwel.jp/scourses/46","応用パワエレ制御の速習法～電圧・電流二重ループフィードバックの勘所～（2026/10/9）")</x:f>
        <x:v>HYPERLINK is not implemented. linkLocation=https://pwel.jp/scourses/46, friendlyName=応用パワエレ制御の速習法～電圧・電流二重ループフィードバックの勘所～（2026/10/9）</x:v>
      </x:c>
      <x:c r="P3"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Q3" s="6"/>
      <x:c r="R3" s="6"/>
      <x:c r="S3" s="6"/>
    </x:row>
    <x:row r="4" ht="96" customHeight="1">
      <x:c r="A4" s="6" t="str">
        <x:v>回路/基板全般</x:v>
      </x:c>
      <x:c r="B4" s="6" t="str">
        <x:v>実務経験者</x:v>
      </x:c>
      <x:c r="C4" s="6" t="str">
        <x:v>回路基板を扱う上での注意点や配線・レイアウト設計法を習得する</x:v>
      </x:c>
      <x:c r="D4"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E4" s="6" t="e">
        <x:f>HYPERLINK("https://pwel.jp/scourses/34","ノイズを出さない！誤動作させない！スイッチング電源 基板設計の基本作法と考え方（日程調整中）")</x:f>
        <x:v>HYPERLINK is not implemented. linkLocation=https://pwel.jp/scourses/34, friendlyName=ノイズを出さない！誤動作させない！スイッチング電源 基板設計の基本作法と考え方（日程調整中）</x:v>
      </x:c>
      <x:c r="F4" s="6" t="e">
        <x:f>HYPERLINK("https://pwel.jp/scourses/10","ノイズ対策技術パワエレノイズの原因と対策（2026/11/12）")</x:f>
        <x:v>HYPERLINK is not implemented. linkLocation=https://pwel.jp/scourses/10, friendlyName=ノイズ対策技術パワエレノイズの原因と対策（2026/11/12）</x:v>
      </x:c>
      <x:c r="G4" s="6" t="e">
        <x:f>HYPERLINK("https://pwel.jp/scourses/38","パワーエレクトロニクス機器における電磁ノイズ対策の考え方（2027/2/4）")</x:f>
        <x:v>HYPERLINK is not implemented. linkLocation=https://pwel.jp/scourses/38, friendlyName=パワーエレクトロニクス機器における電磁ノイズ対策の考え方（2027/2/4）</x:v>
      </x:c>
      <x:c r="H4" s="6" t="e">
        <x:f>HYPERLINK("https://pwel.jp/ecourses/2","設計基礎技術講座・導入編（受付中）")</x:f>
        <x:v>HYPERLINK is not implemented. linkLocation=https://pwel.jp/ecourses/2, friendlyName=設計基礎技術講座・導入編（受付中）</x:v>
      </x:c>
      <x:c r="I4" s="6" t="e">
        <x:f>HYPERLINK("https://pwel.jp/ecourses/3","設計基礎技術講座・設計編（受付中）")</x:f>
        <x:v>HYPERLINK is not implemented. linkLocation=https://pwel.jp/ecourses/3, friendlyName=設計基礎技術講座・設計編（受付中）</x:v>
      </x:c>
      <x:c r="J4" s="6"/>
      <x:c r="K4" s="6"/>
      <x:c r="L4"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M4" s="6" t="e">
        <x:f>HYPERLINK("https://pwel.jp/scourses/69","SiC/GaNのゲートドライブ技術と実際（2026/11/19）")</x:f>
        <x:v>HYPERLINK is not implemented. linkLocation=https://pwel.jp/scourses/69, friendlyName=SiC/GaNのゲートドライブ技術と実際（2026/11/19）</x:v>
      </x:c>
      <x:c r="N4" s="6" t="e">
        <x:f>HYPERLINK("https://pwel.jp/scourses/12","冷却設計の基礎と応用（2027/1/12）")</x:f>
        <x:v>HYPERLINK is not implemented. linkLocation=https://pwel.jp/scourses/12, friendlyName=冷却設計の基礎と応用（2027/1/12）</x:v>
      </x:c>
      <x:c r="O4" s="6" t="e">
        <x:f>HYPERLINK("https://pwel.jp/scourses/28","車載・パワエレ機器にみる熱対策～熱で失敗しないための基礎と実践～（2026/12/24）")</x:f>
        <x:v>HYPERLINK is not implemented. linkLocation=https://pwel.jp/scourses/28, friendlyName=車載・パワエレ機器にみる熱対策～熱で失敗しないための基礎と実践～（2026/12/24）</x:v>
      </x:c>
      <x:c r="P4" s="6" t="e">
        <x:f>HYPERLINK("https://pwel.jp/scourses/35","パワーコンバータ用インダクタ/トランスの最新技術とその設計法（2026/11/30）")</x:f>
        <x:v>HYPERLINK is not implemented. linkLocation=https://pwel.jp/scourses/35, friendlyName=パワーコンバータ用インダクタ/トランスの最新技術とその設計法（2026/11/30）</x:v>
      </x:c>
      <x:c r="Q4" s="6" t="e">
        <x:f>HYPERLINK("https://pwel.jp/scourses/56","DC-DCコンバータの徹底理解講座（ソフトスイッチングの動作原理と重要特性）（2026/11/10）")</x:f>
        <x:v>HYPERLINK is not implemented. linkLocation=https://pwel.jp/scourses/56, friendlyName=DC-DCコンバータの徹底理解講座（ソフトスイッチングの動作原理と重要特性）（2026/11/10）</x:v>
      </x:c>
      <x:c r="R4" s="6"/>
      <x:c r="S4" s="6"/>
    </x:row>
    <x:row r="5" ht="96" customHeight="1">
      <x:c r="A5" s="6" t="str">
        <x:v>計測</x:v>
      </x:c>
      <x:c r="B5" s="6" t="str">
        <x:v>初学者</x:v>
      </x:c>
      <x:c r="C5" s="6" t="str">
        <x:v>実際に計測した回路波形（動画）を見ながら現象や計測器の理解を深める</x:v>
      </x:c>
      <x:c r="D5" s="6" t="e">
        <x:f>HYPERLINK("https://pwel.jp/scourses/43","機械系技術者のためのパワエレ基礎養成講座（2026/11/13）")</x:f>
        <x:v>HYPERLINK is not implemented. linkLocation=https://pwel.jp/scourses/43, friendlyName=機械系技術者のためのパワエレ基礎養成講座（2026/11/13）</x:v>
      </x:c>
      <x:c r="E5" s="6" t="e">
        <x:f>HYPERLINK("https://pwel.jp/ecourses/9","実験で学ぶ社会人のためのパワエレ技術（導入編）（受付中）")</x:f>
        <x:v>HYPERLINK is not implemented. linkLocation=https://pwel.jp/ecourses/9, friendlyName=実験で学ぶ社会人のためのパワエレ技術（導入編）（受付中）</x:v>
      </x:c>
      <x:c r="F5" s="6" t="e">
        <x:f>HYPERLINK("https://pwel.jp/ecourses/13","実験で学ぶ社会人のためのパワエレ技術（基礎編）（受付中）")</x:f>
        <x:v>HYPERLINK is not implemented. linkLocation=https://pwel.jp/ecourses/13, friendlyName=実験で学ぶ社会人のためのパワエレ技術（基礎編）（受付中）</x:v>
      </x:c>
      <x:c r="G5" s="6" t="e">
        <x:f>HYPERLINK("https://pwel.jp/ecourses/6","平地研究室技術メモ ｅラーニング講座：パワエレ学習基礎講座（受付中）")</x:f>
        <x:v>HYPERLINK is not implemented. linkLocation=https://pwel.jp/ecourses/6, friendlyName=平地研究室技術メモ ｅラーニング講座：パワエレ学習基礎講座（受付中）</x:v>
      </x:c>
      <x:c r="H5" s="6" t="e">
        <x:f>HYPERLINK("https://pwel.jp/scourses/42","回路を理解して正しく測る計測技術～入門編～（2027/1/21）")</x:f>
        <x:v>HYPERLINK is not implemented. linkLocation=https://pwel.jp/scourses/42, friendlyName=回路を理解して正しく測る計測技術～入門編～（2027/1/21）</x:v>
      </x:c>
      <x:c r="I5" s="6" t="e">
        <x:f>HYPERLINK("https://pwel.jp/scourses/86","パワエレの試験環境整備と安全確保の考え方（2026/11/16）")</x:f>
        <x:v>HYPERLINK is not implemented. linkLocation=https://pwel.jp/scourses/86, friendlyName=パワエレの試験環境整備と安全確保の考え方（2026/11/16）</x:v>
      </x:c>
      <x:c r="J5" s="6"/>
      <x:c r="K5" s="6"/>
      <x:c r="L5" s="6" t="e">
        <x:f>HYPERLINK("https://pwel.jp/scourses/62","開発者のためのインバータ入門講座（2026/10/15）")</x:f>
        <x:v>HYPERLINK is not implemented. linkLocation=https://pwel.jp/scourses/62, friendlyName=開発者のためのインバータ入門講座（2026/10/15）</x:v>
      </x:c>
      <x:c r="M5" s="6" t="e">
        <x:f>HYPERLINK("https://pwel.jp/scourses/53","EV/HEVの特長から、パワエレ技術を理解する（2026/10/30）")</x:f>
        <x:v>HYPERLINK is not implemented. linkLocation=https://pwel.jp/scourses/53, friendlyName=EV/HEVの特長から、パワエレ技術を理解する（2026/10/30）</x:v>
      </x:c>
      <x:c r="N5"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O5" s="6" t="e">
        <x:f>HYPERLINK("https://pwel.jp/scourses/10","ノイズ対策技術パワエレノイズの原因と対策（2026/11/12）")</x:f>
        <x:v>HYPERLINK is not implemented. linkLocation=https://pwel.jp/scourses/10, friendlyName=ノイズ対策技術パワエレノイズの原因と対策（2026/11/12）</x:v>
      </x:c>
      <x:c r="P5" s="6" t="e">
        <x:f>HYPERLINK("https://pwel.jp/scourses/51","基礎から理解するスイッチング電源制御系設計（2027/2/22）")</x:f>
        <x:v>HYPERLINK is not implemented. linkLocation=https://pwel.jp/scourses/51, friendlyName=基礎から理解するスイッチング電源制御系設計（2027/2/22）</x:v>
      </x:c>
      <x:c r="Q5" s="6" t="e">
        <x:f>HYPERLINK("https://pwel.jp/scourses/52","自動車の省エネ化を実現するモータとその制御技術の基礎（2026/10/29）")</x:f>
        <x:v>HYPERLINK is not implemented. linkLocation=https://pwel.jp/scourses/52, friendlyName=自動車の省エネ化を実現するモータとその制御技術の基礎（2026/10/29）</x:v>
      </x:c>
      <x:c r="R5" s="6"/>
      <x:c r="S5" s="6"/>
    </x:row>
    <x:row r="6" ht="96" customHeight="1">
      <x:c r="A6" s="6" t="str">
        <x:v>計測</x:v>
      </x:c>
      <x:c r="B6" s="6" t="str">
        <x:v>実務経験者</x:v>
      </x:c>
      <x:c r="C6" s="6" t="str">
        <x:v>実際に計測した回路波形（動画）を見ながら現象や計測器の理解を深める</x:v>
      </x:c>
      <x:c r="D6" s="6" t="e">
        <x:f>HYPERLINK("https://pwel.jp/scourses/48","つくりながら学ぶDC-DCコンバータ（2026/10/28・29）")</x:f>
        <x:v>HYPERLINK is not implemented. linkLocation=https://pwel.jp/scourses/48, friendlyName=つくりながら学ぶDC-DCコンバータ（2026/10/28・29）</x:v>
      </x:c>
      <x:c r="E6" s="6"/>
      <x:c r="F6" s="6"/>
      <x:c r="G6" s="6"/>
      <x:c r="H6" s="6"/>
      <x:c r="I6" s="6"/>
      <x:c r="J6" s="6"/>
      <x:c r="K6" s="6"/>
      <x:c r="L6" s="6" t="e">
        <x:f>HYPERLINK("https://pwel.jp/scourses/10","ノイズ対策技術パワエレノイズの原因と対策（2026/11/12）")</x:f>
        <x:v>HYPERLINK is not implemented. linkLocation=https://pwel.jp/scourses/10, friendlyName=ノイズ対策技術パワエレノイズの原因と対策（2026/11/12）</x:v>
      </x:c>
      <x:c r="M6" s="6" t="e">
        <x:f>HYPERLINK("https://pwel.jp/scourses/62","開発者のためのインバータ入門講座（2026/10/15）")</x:f>
        <x:v>HYPERLINK is not implemented. linkLocation=https://pwel.jp/scourses/62, friendlyName=開発者のためのインバータ入門講座（2026/10/15）</x:v>
      </x:c>
      <x:c r="N6" s="6" t="e">
        <x:f>HYPERLINK("https://pwel.jp/scourses/28","車載・パワエレ機器にみる熱対策～熱で失敗しないための基礎と実践～（2026/12/24）")</x:f>
        <x:v>HYPERLINK is not implemented. linkLocation=https://pwel.jp/scourses/28, friendlyName=車載・パワエレ機器にみる熱対策～熱で失敗しないための基礎と実践～（2026/12/24）</x:v>
      </x:c>
      <x:c r="O6"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P6" s="6" t="e">
        <x:f>HYPERLINK("https://pwel.jp/scourses/43","機械系技術者のためのパワエレ基礎養成講座（2026/11/13）")</x:f>
        <x:v>HYPERLINK is not implemented. linkLocation=https://pwel.jp/scourses/43, friendlyName=機械系技術者のためのパワエレ基礎養成講座（2026/11/13）</x:v>
      </x:c>
      <x:c r="Q6" s="6" t="e">
        <x:f>HYPERLINK("https://pwel.jp/scourses/52","自動車の省エネ化を実現するモータとその制御技術の基礎（2026/10/29）")</x:f>
        <x:v>HYPERLINK is not implemented. linkLocation=https://pwel.jp/scourses/52, friendlyName=自動車の省エネ化を実現するモータとその制御技術の基礎（2026/10/29）</x:v>
      </x:c>
      <x:c r="R6"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S6" s="6"/>
    </x:row>
    <x:row r="7" ht="96" customHeight="1">
      <x:c r="A7" s="6" t="str">
        <x:v>ノイズ対策、熱対策</x:v>
      </x:c>
      <x:c r="B7" s="6" t="str">
        <x:v>実務経験者</x:v>
      </x:c>
      <x:c r="C7" s="6" t="str">
        <x:v>EMC対策に必要なノイズの基礎理論、低減する設計法を習得する</x:v>
      </x:c>
      <x:c r="D7" s="6" t="e">
        <x:f>HYPERLINK("https://pwel.jp/scourses/42","回路を理解して正しく測る計測技術～入門編～（2027/1/21）")</x:f>
        <x:v>HYPERLINK is not implemented. linkLocation=https://pwel.jp/scourses/42, friendlyName=回路を理解して正しく測る計測技術～入門編～（2027/1/21）</x:v>
      </x:c>
      <x:c r="E7" s="6" t="e">
        <x:f>HYPERLINK("https://pwel.jp/scourses/10","ノイズ対策技術パワエレノイズの原因と対策（2026/11/12）")</x:f>
        <x:v>HYPERLINK is not implemented. linkLocation=https://pwel.jp/scourses/10, friendlyName=ノイズ対策技術パワエレノイズの原因と対策（2026/11/12）</x:v>
      </x:c>
      <x:c r="F7" s="6" t="e">
        <x:f>HYPERLINK("https://pwel.jp/scourses/38","パワーエレクトロニクス機器における電磁ノイズ対策の考え方（2027/2/4）")</x:f>
        <x:v>HYPERLINK is not implemented. linkLocation=https://pwel.jp/scourses/38, friendlyName=パワーエレクトロニクス機器における電磁ノイズ対策の考え方（2027/2/4）</x:v>
      </x:c>
      <x:c r="G7" s="6" t="e">
        <x:f>HYPERLINK("https://pwel.jp/scourses/86","パワエレの試験環境整備と安全確保の考え方（2026/11/16）")</x:f>
        <x:v>HYPERLINK is not implemented. linkLocation=https://pwel.jp/scourses/86, friendlyName=パワエレの試験環境整備と安全確保の考え方（2026/11/16）</x:v>
      </x:c>
      <x:c r="H7" s="6"/>
      <x:c r="I7" s="6"/>
      <x:c r="J7" s="6"/>
      <x:c r="K7" s="6"/>
      <x:c r="L7" s="6" t="e">
        <x:f>HYPERLINK("https://pwel.jp/scourses/62","開発者のためのインバータ入門講座（2026/10/15）")</x:f>
        <x:v>HYPERLINK is not implemented. linkLocation=https://pwel.jp/scourses/62, friendlyName=開発者のためのインバータ入門講座（2026/10/15）</x:v>
      </x:c>
      <x:c r="M7" s="6" t="e">
        <x:f>HYPERLINK("https://pwel.jp/scourses/69","SiC/GaNのゲートドライブ技術と実際（2026/11/19）")</x:f>
        <x:v>HYPERLINK is not implemented. linkLocation=https://pwel.jp/scourses/69, friendlyName=SiC/GaNのゲートドライブ技術と実際（2026/11/19）</x:v>
      </x:c>
      <x:c r="N7"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O7" s="6" t="e">
        <x:f>HYPERLINK("https://pwel.jp/scourses/28","車載・パワエレ機器にみる熱対策～熱で失敗しないための基礎と実践～（2026/12/24）")</x:f>
        <x:v>HYPERLINK is not implemented. linkLocation=https://pwel.jp/scourses/28, friendlyName=車載・パワエレ機器にみる熱対策～熱で失敗しないための基礎と実践～（2026/12/24）</x:v>
      </x:c>
      <x:c r="P7" s="6" t="e">
        <x:f>HYPERLINK("https://pwel.jp/scourses/43","機械系技術者のためのパワエレ基礎養成講座（2026/11/13）")</x:f>
        <x:v>HYPERLINK is not implemented. linkLocation=https://pwel.jp/scourses/43, friendlyName=機械系技術者のためのパワエレ基礎養成講座（2026/11/13）</x:v>
      </x:c>
      <x:c r="Q7" s="6" t="e">
        <x:f>HYPERLINK("https://pwel.jp/scourses/12","冷却設計の基礎と応用（2027/1/12）")</x:f>
        <x:v>HYPERLINK is not implemented. linkLocation=https://pwel.jp/scourses/12, friendlyName=冷却設計の基礎と応用（2027/1/12）</x:v>
      </x:c>
      <x:c r="R7" s="6"/>
      <x:c r="S7" s="6"/>
    </x:row>
    <x:row r="8" ht="96" customHeight="1">
      <x:c r="A8" s="6" t="str">
        <x:v>ノイズ対策、熱対策</x:v>
      </x:c>
      <x:c r="B8" s="6" t="str">
        <x:v>実務経験者</x:v>
      </x:c>
      <x:c r="C8" s="6" t="str">
        <x:v>熱対策に必要な伝熱、熱回路計算、熱設計法を習得する</x:v>
      </x:c>
      <x:c r="D8" s="6" t="e">
        <x:f>HYPERLINK("https://pwel.jp/ecourses/9","実験で学ぶ社会人のためのパワエレ技術（導入編）（受付中）")</x:f>
        <x:v>HYPERLINK is not implemented. linkLocation=https://pwel.jp/ecourses/9, friendlyName=実験で学ぶ社会人のためのパワエレ技術（導入編）（受付中）</x:v>
      </x:c>
      <x:c r="E8" s="6" t="e">
        <x:f>HYPERLINK("https://pwel.jp/ecourses/13","実験で学ぶ社会人のためのパワエレ技術（基礎編）（受付中）")</x:f>
        <x:v>HYPERLINK is not implemented. linkLocation=https://pwel.jp/ecourses/13, friendlyName=実験で学ぶ社会人のためのパワエレ技術（基礎編）（受付中）</x:v>
      </x:c>
      <x:c r="F8" s="6" t="e">
        <x:f>HYPERLINK("https://pwel.jp/scourses/12","冷却設計の基礎と応用（2027/1/12）")</x:f>
        <x:v>HYPERLINK is not implemented. linkLocation=https://pwel.jp/scourses/12, friendlyName=冷却設計の基礎と応用（2027/1/12）</x:v>
      </x:c>
      <x:c r="G8" s="6" t="e">
        <x:f>HYPERLINK("https://pwel.jp/scourses/28","車載・パワエレ機器にみる熱対策～熱で失敗しないための基礎と実践～（2026/12/24）")</x:f>
        <x:v>HYPERLINK is not implemented. linkLocation=https://pwel.jp/scourses/28, friendlyName=車載・パワエレ機器にみる熱対策～熱で失敗しないための基礎と実践～（2026/12/24）</x:v>
      </x:c>
      <x:c r="H8" s="6"/>
      <x:c r="I8" s="6"/>
      <x:c r="J8" s="6"/>
      <x:c r="K8" s="6"/>
      <x:c r="L8" s="6" t="e">
        <x:f>HYPERLINK("https://pwel.jp/scourses/62","開発者のためのインバータ入門講座（2026/10/15）")</x:f>
        <x:v>HYPERLINK is not implemented. linkLocation=https://pwel.jp/scourses/62, friendlyName=開発者のためのインバータ入門講座（2026/10/15）</x:v>
      </x:c>
      <x:c r="M8" s="6" t="e">
        <x:f>HYPERLINK("https://pwel.jp/scourses/10","ノイズ対策技術パワエレノイズの原因と対策（2026/11/12）")</x:f>
        <x:v>HYPERLINK is not implemented. linkLocation=https://pwel.jp/scourses/10, friendlyName=ノイズ対策技術パワエレノイズの原因と対策（2026/11/12）</x:v>
      </x:c>
      <x:c r="N8" s="6" t="e">
        <x:f>HYPERLINK("https://pwel.jp/scourses/53","EV/HEVの特長から、パワエレ技術を理解する（2026/10/30）")</x:f>
        <x:v>HYPERLINK is not implemented. linkLocation=https://pwel.jp/scourses/53, friendlyName=EV/HEVの特長から、パワエレ技術を理解する（2026/10/30）</x:v>
      </x:c>
      <x:c r="O8"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P8" s="6" t="e">
        <x:f>HYPERLINK("https://pwel.jp/scourses/43","機械系技術者のためのパワエレ基礎養成講座（2026/11/13）")</x:f>
        <x:v>HYPERLINK is not implemented. linkLocation=https://pwel.jp/scourses/43, friendlyName=機械系技術者のためのパワエレ基礎養成講座（2026/11/13）</x:v>
      </x:c>
      <x:c r="Q8" s="6" t="e">
        <x:f>HYPERLINK("https://pwel.jp/scourses/40","パワエレ屋必見、リチウムイオン電池の基礎とパワエレ技術（2027/1/25）")</x:f>
        <x:v>HYPERLINK is not implemented. linkLocation=https://pwel.jp/scourses/40, friendlyName=パワエレ屋必見、リチウムイオン電池の基礎とパワエレ技術（2027/1/25）</x:v>
      </x:c>
      <x:c r="R8" s="6"/>
      <x:c r="S8" s="6"/>
    </x:row>
    <x:row r="9" ht="96" customHeight="1">
      <x:c r="A9" s="6" t="str">
        <x:v>モータ</x:v>
      </x:c>
      <x:c r="B9" s="6" t="str">
        <x:v>初学者</x:v>
      </x:c>
      <x:c r="C9" s="6" t="str">
        <x:v>モータ設計に必要なモータの理論、動作原理等の基礎知識を習得する</x:v>
      </x:c>
      <x:c r="D9" s="6" t="e">
        <x:f>HYPERLINK("https://pwel.jp/scourses/53","EV/HEVの特長から、パワエレ技術を理解する（2026/10/30）")</x:f>
        <x:v>HYPERLINK is not implemented. linkLocation=https://pwel.jp/scourses/53, friendlyName=EV/HEVの特長から、パワエレ技術を理解する（2026/10/30）</x:v>
      </x:c>
      <x:c r="E9" s="6" t="e">
        <x:f>HYPERLINK("https://pwel.jp/ecourses/9","実験で学ぶ社会人のためのパワエレ技術（導入編）（受付中）")</x:f>
        <x:v>HYPERLINK is not implemented. linkLocation=https://pwel.jp/ecourses/9, friendlyName=実験で学ぶ社会人のためのパワエレ技術（導入編）（受付中）</x:v>
      </x:c>
      <x:c r="F9" s="6" t="e">
        <x:f>HYPERLINK("https://pwel.jp/scourses/1","電気工学入門機械系・情報系技術者のための電気入門講座（2026/10/8）")</x:f>
        <x:v>HYPERLINK is not implemented. linkLocation=https://pwel.jp/scourses/1, friendlyName=電気工学入門機械系・情報系技術者のための電気入門講座（2026/10/8）</x:v>
      </x:c>
      <x:c r="G9" s="6" t="e">
        <x:f>HYPERLINK("https://pwel.jp/ecourses/13","実験で学ぶ社会人のためのパワエレ技術（基礎編）（受付中）")</x:f>
        <x:v>HYPERLINK is not implemented. linkLocation=https://pwel.jp/ecourses/13, friendlyName=実験で学ぶ社会人のためのパワエレ技術（基礎編）（受付中）</x:v>
      </x:c>
      <x:c r="H9" s="6" t="e">
        <x:f>HYPERLINK("https://pwel.jp/scourses/4","モータ初級わかりやすいモータの基本技術（2027/2/17）")</x:f>
        <x:v>HYPERLINK is not implemented. linkLocation=https://pwel.jp/scourses/4, friendlyName=モータ初級わかりやすいモータの基本技術（2027/2/17）</x:v>
      </x:c>
      <x:c r="I9" s="6" t="e">
        <x:f>HYPERLINK("https://pwel.jp/scourses/43","機械系技術者のためのパワエレ基礎養成講座（2026/11/13）")</x:f>
        <x:v>HYPERLINK is not implemented. linkLocation=https://pwel.jp/scourses/43, friendlyName=機械系技術者のためのパワエレ基礎養成講座（2026/11/13）</x:v>
      </x:c>
      <x:c r="J9" s="6" t="e">
        <x:f>HYPERLINK("https://pwel.jp/scourses/49","つくりながら学ぶブラシレスモータ（2026/12/10）")</x:f>
        <x:v>HYPERLINK is not implemented. linkLocation=https://pwel.jp/scourses/49, friendlyName=つくりながら学ぶブラシレスモータ（2026/12/10）</x:v>
      </x:c>
      <x:c r="K9" s="6" t="e">
        <x:f>HYPERLINK("https://pwel.jp/scourses/73","シミュレータと実機で学ぶブラシレスモータ設計入門（2026/10/22）")</x:f>
        <x:v>HYPERLINK is not implemented. linkLocation=https://pwel.jp/scourses/73, friendlyName=シミュレータと実機で学ぶブラシレスモータ設計入門（2026/10/22）</x:v>
      </x:c>
      <x:c r="L9" s="6" t="e">
        <x:f>HYPERLINK("https://pwel.jp/scourses/2","インバータ（初級）インバータを扱ったことのない技術者向けの講座（2026/11/5）")</x:f>
        <x:v>HYPERLINK is not implemented. linkLocation=https://pwel.jp/scourses/2, friendlyName=インバータ（初級）インバータを扱ったことのない技術者向けの講座（2026/11/5）</x:v>
      </x:c>
      <x:c r="M9" s="6" t="e">
        <x:f>HYPERLINK("https://pwel.jp/scourses/5","中級者のためのモータ制御回転数制御からベクトル制御の入門まで（日程調整中）")</x:f>
        <x:v>HYPERLINK is not implemented. linkLocation=https://pwel.jp/scourses/5, friendlyName=中級者のためのモータ制御回転数制御からベクトル制御の入門まで（日程調整中）</x:v>
      </x:c>
      <x:c r="N9" s="6" t="e">
        <x:f>HYPERLINK("https://pwel.jp/scourses/15","中級者のためのモータ設計モータを活用するための設計の考え方（日程調整中）")</x:f>
        <x:v>HYPERLINK is not implemented. linkLocation=https://pwel.jp/scourses/15, friendlyName=中級者のためのモータ設計モータを活用するための設計の考え方（日程調整中）</x:v>
      </x:c>
      <x:c r="O9" s="6" t="e">
        <x:f>HYPERLINK("https://pwel.jp/scourses/68","モータの品質問題とその解決方法（今知りたい！実務に役立つ知識と低減対策法）（2027/2/8）")</x:f>
        <x:v>HYPERLINK is not implemented. linkLocation=https://pwel.jp/scourses/68, friendlyName=モータの品質問題とその解決方法（今知りたい！実務に役立つ知識と低減対策法）（2027/2/8）</x:v>
      </x:c>
      <x:c r="P9" s="6"/>
      <x:c r="Q9" s="6"/>
      <x:c r="R9" s="6"/>
      <x:c r="S9" s="6"/>
    </x:row>
    <x:row r="10" ht="96" customHeight="1">
      <x:c r="A10" s="6" t="str">
        <x:v>モータ</x:v>
      </x:c>
      <x:c r="B10" s="6" t="str">
        <x:v>実務経験者</x:v>
      </x:c>
      <x:c r="C10" s="6" t="str">
        <x:v>モータ設計に必要なモータの理論、動作原理等の基礎知識を習得する</x:v>
      </x:c>
      <x:c r="D10" s="6" t="e">
        <x:f>HYPERLINK("https://pwel.jp/scourses/4","モータ初級わかりやすいモータの基本技術（2027/2/17）")</x:f>
        <x:v>HYPERLINK is not implemented. linkLocation=https://pwel.jp/scourses/4, friendlyName=モータ初級わかりやすいモータの基本技術（2027/2/17）</x:v>
      </x:c>
      <x:c r="E10" s="6" t="e">
        <x:f>HYPERLINK("https://pwel.jp/scourses/15","中級者のためのモータ設計モータを活用するための設計の考え方（日程調整中）")</x:f>
        <x:v>HYPERLINK is not implemented. linkLocation=https://pwel.jp/scourses/15, friendlyName=中級者のためのモータ設計モータを活用するための設計の考え方（日程調整中）</x:v>
      </x:c>
      <x:c r="F10" s="6" t="e">
        <x:f>HYPERLINK("https://pwel.jp/scourses/5","中級者のためのモータ制御回転数制御からベクトル制御の入門まで（日程調整中）")</x:f>
        <x:v>HYPERLINK is not implemented. linkLocation=https://pwel.jp/scourses/5, friendlyName=中級者のためのモータ制御回転数制御からベクトル制御の入門まで（日程調整中）</x:v>
      </x:c>
      <x:c r="G10" s="6" t="e">
        <x:f>HYPERLINK("https://pwel.jp/scourses/73","シミュレータと実機で学ぶブラシレスモータ設計入門（2026/10/22）")</x:f>
        <x:v>HYPERLINK is not implemented. linkLocation=https://pwel.jp/scourses/73, friendlyName=シミュレータと実機で学ぶブラシレスモータ設計入門（2026/10/22）</x:v>
      </x:c>
      <x:c r="H10" s="6" t="e">
        <x:f>HYPERLINK("https://pwel.jp/scourses/63","モータ振動騒音と低減対策（基礎編）ー 電流・流体・機械の３領域から学ぶ実用講座 ー（2026/10/16）")</x:f>
        <x:v>HYPERLINK is not implemented. linkLocation=https://pwel.jp/scourses/63, friendlyName=モータ振動騒音と低減対策（基礎編）ー 電流・流体・機械の３領域から学ぶ実用講座 ー（2026/10/16）</x:v>
      </x:c>
      <x:c r="I10" s="6" t="e">
        <x:f>HYPERLINK("https://pwel.jp/scourses/64","モータの振動騒音（対策編）（今知りたい！実務に役立つ知識と低減対策法）（2026/11/6）")</x:f>
        <x:v>HYPERLINK is not implemented. linkLocation=https://pwel.jp/scourses/64, friendlyName=モータの振動騒音（対策編）（今知りたい！実務に役立つ知識と低減対策法）（2026/11/6）</x:v>
      </x:c>
      <x:c r="J10" s="6" t="e">
        <x:f>HYPERLINK("https://pwel.jp/scourses/68","モータの品質問題とその解決方法（今知りたい！実務に役立つ知識と低減対策法）（2027/2/8）")</x:f>
        <x:v>HYPERLINK is not implemented. linkLocation=https://pwel.jp/scourses/68, friendlyName=モータの品質問題とその解決方法（今知りたい！実務に役立つ知識と低減対策法）（2027/2/8）</x:v>
      </x:c>
      <x:c r="K10" s="6" t="e">
        <x:f>HYPERLINK("https://pwel.jp/scourses/78","モータのトルクリップルとその低減対策（今知りたい！実務に役立つ知識と低減対策法）（2027/1/20）")</x:f>
        <x:v>HYPERLINK is not implemented. linkLocation=https://pwel.jp/scourses/78, friendlyName=モータのトルクリップルとその低減対策（今知りたい！実務に役立つ知識と低減対策法）（2027/1/20）</x:v>
      </x:c>
      <x:c r="L10" s="6" t="e">
        <x:f>HYPERLINK("https://pwel.jp/scourses/64","モータの振動騒音（対策編）（今知りたい！実務に役立つ知識と低減対策法）（2026/11/6）")</x:f>
        <x:v>HYPERLINK is not implemented. linkLocation=https://pwel.jp/scourses/64, friendlyName=モータの振動騒音（対策編）（今知りたい！実務に役立つ知識と低減対策法）（2026/11/6）</x:v>
      </x:c>
      <x:c r="M10" s="6" t="e">
        <x:f>HYPERLINK("https://pwel.jp/scourses/68","モータの品質問題とその解決方法（今知りたい！実務に役立つ知識と低減対策法）（2027/2/8）")</x:f>
        <x:v>HYPERLINK is not implemented. linkLocation=https://pwel.jp/scourses/68, friendlyName=モータの品質問題とその解決方法（今知りたい！実務に役立つ知識と低減対策法）（2027/2/8）</x:v>
      </x:c>
      <x:c r="N10" s="6" t="e">
        <x:f>HYPERLINK("https://pwel.jp/scourses/62","開発者のためのインバータ入門講座（2026/10/15）")</x:f>
        <x:v>HYPERLINK is not implemented. linkLocation=https://pwel.jp/scourses/62, friendlyName=開発者のためのインバータ入門講座（2026/10/15）</x:v>
      </x:c>
      <x:c r="O10" s="6" t="e">
        <x:f>HYPERLINK("https://pwel.jp/scourses/52","自動車の省エネ化を実現するモータとその制御技術の基礎（2026/10/29）")</x:f>
        <x:v>HYPERLINK is not implemented. linkLocation=https://pwel.jp/scourses/52, friendlyName=自動車の省エネ化を実現するモータとその制御技術の基礎（2026/10/29）</x:v>
      </x:c>
      <x:c r="P10" s="6" t="e">
        <x:f>HYPERLINK("https://pwel.jp/scourses/12","冷却設計の基礎と応用（2027/1/12）")</x:f>
        <x:v>HYPERLINK is not implemented. linkLocation=https://pwel.jp/scourses/12, friendlyName=冷却設計の基礎と応用（2027/1/12）</x:v>
      </x:c>
      <x:c r="Q10" s="6" t="e">
        <x:f>HYPERLINK("https://pwel.jp/scourses/30","永久磁石同期モータ（PMSM）のベクトル制御技術、ドライブの原理から実際まで（前編）（2026/12/11）")</x:f>
        <x:v>HYPERLINK is not implemented. linkLocation=https://pwel.jp/scourses/30, friendlyName=永久磁石同期モータ（PMSM）のベクトル制御技術、ドライブの原理から実際まで（前編）（2026/12/11）</x:v>
      </x:c>
      <x:c r="R10" s="6" t="e">
        <x:f>HYPERLINK("https://pwel.jp/scourses/31","永久磁石同期モータ（PMSM）のベクトル制御技術、ドライブの原理から実際まで（後編）（2026/12/23）")</x:f>
        <x:v>HYPERLINK is not implemented. linkLocation=https://pwel.jp/scourses/31, friendlyName=永久磁石同期モータ（PMSM）のベクトル制御技術、ドライブの原理から実際まで（後編）（2026/12/23）</x:v>
      </x:c>
      <x:c r="S10" s="6"/>
    </x:row>
    <x:row r="11" ht="96" customHeight="1">
      <x:c r="A11" s="6" t="str">
        <x:v>モータ制御</x:v>
      </x:c>
      <x:c r="B11" s="6" t="str">
        <x:v>初学者</x:v>
      </x:c>
      <x:c r="C11" s="6" t="str">
        <x:v>モータ制御に必要な電気の知識、モータの知識の知識から駆動原理、ベクトル制御の概要までを習得する</x:v>
      </x:c>
      <x:c r="D11" s="6" t="e">
        <x:f>HYPERLINK("https://pwel.jp/ecourses/9","実験で学ぶ社会人のためのパワエレ技術（導入編）（受付中）")</x:f>
        <x:v>HYPERLINK is not implemented. linkLocation=https://pwel.jp/ecourses/9, friendlyName=実験で学ぶ社会人のためのパワエレ技術（導入編）（受付中）</x:v>
      </x:c>
      <x:c r="E11" s="6" t="e">
        <x:f>HYPERLINK("https://pwel.jp/ecourses/13","実験で学ぶ社会人のためのパワエレ技術（基礎編）（受付中）")</x:f>
        <x:v>HYPERLINK is not implemented. linkLocation=https://pwel.jp/ecourses/13, friendlyName=実験で学ぶ社会人のためのパワエレ技術（基礎編）（受付中）</x:v>
      </x:c>
      <x:c r="F11"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G11" s="6" t="e">
        <x:f>HYPERLINK("https://pwel.jp/scourses/62","開発者のためのインバータ入門講座（2026/10/15）")</x:f>
        <x:v>HYPERLINK is not implemented. linkLocation=https://pwel.jp/scourses/62, friendlyName=開発者のためのインバータ入門講座（2026/10/15）</x:v>
      </x:c>
      <x:c r="H11"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I11" s="6" t="e">
        <x:f>HYPERLINK("https://pwel.jp/scourses/52","自動車の省エネ化を実現するモータとその制御技術の基礎（2026/10/29）")</x:f>
        <x:v>HYPERLINK is not implemented. linkLocation=https://pwel.jp/scourses/52, friendlyName=自動車の省エネ化を実現するモータとその制御技術の基礎（2026/10/29）</x:v>
      </x:c>
      <x:c r="J11" s="6"/>
      <x:c r="K11" s="6"/>
      <x:c r="L11" s="6" t="e">
        <x:f>HYPERLINK("https://pwel.jp/scourses/62","開発者のためのインバータ入門講座（2026/10/15）")</x:f>
        <x:v>HYPERLINK is not implemented. linkLocation=https://pwel.jp/scourses/62, friendlyName=開発者のためのインバータ入門講座（2026/10/15）</x:v>
      </x:c>
      <x:c r="M11" s="6" t="e">
        <x:f>HYPERLINK("https://pwel.jp/scourses/43","機械系技術者のためのパワエレ基礎養成講座（2026/11/13）")</x:f>
        <x:v>HYPERLINK is not implemented. linkLocation=https://pwel.jp/scourses/43, friendlyName=機械系技術者のためのパワエレ基礎養成講座（2026/11/13）</x:v>
      </x:c>
      <x:c r="N11" s="6" t="e">
        <x:f>HYPERLINK("https://pwel.jp/scourses/53","EV/HEVの特長から、パワエレ技術を理解する（2026/10/30）")</x:f>
        <x:v>HYPERLINK is not implemented. linkLocation=https://pwel.jp/scourses/53, friendlyName=EV/HEVの特長から、パワエレ技術を理解する（2026/10/30）</x:v>
      </x:c>
      <x:c r="O11" s="6" t="e">
        <x:f>HYPERLINK("https://pwel.jp/scourses/30","永久磁石同期モータ（PMSM）のベクトル制御技術、ドライブの原理から実際まで（前編）（2026/12/11）")</x:f>
        <x:v>HYPERLINK is not implemented. linkLocation=https://pwel.jp/scourses/30, friendlyName=永久磁石同期モータ（PMSM）のベクトル制御技術、ドライブの原理から実際まで（前編）（2026/12/11）</x:v>
      </x:c>
      <x:c r="P11" s="6" t="e">
        <x:f>HYPERLINK("https://pwel.jp/scourses/68","モータの品質問題とその解決方法（今知りたい！実務に役立つ知識と低減対策法）（2027/2/8）")</x:f>
        <x:v>HYPERLINK is not implemented. linkLocation=https://pwel.jp/scourses/68, friendlyName=モータの品質問題とその解決方法（今知りたい！実務に役立つ知識と低減対策法）（2027/2/8）</x:v>
      </x:c>
      <x:c r="Q11"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R11" s="6"/>
      <x:c r="S11" s="6"/>
    </x:row>
    <x:row r="12" ht="96" customHeight="1">
      <x:c r="A12" s="6" t="str">
        <x:v>モータ制御</x:v>
      </x:c>
      <x:c r="B12" s="6" t="str">
        <x:v>実務経験者</x:v>
      </x:c>
      <x:c r="C12" s="6" t="str">
        <x:v>モータ制御について、ベクトル制御、電流制御、センサレス制御を習得する</x:v>
      </x:c>
      <x:c r="D12"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E12" s="6" t="e">
        <x:f>HYPERLINK("https://pwel.jp/scourses/55","PID制御設計２：モータと電気回路のPID制御設計方法（2026/9/16）")</x:f>
        <x:v>HYPERLINK is not implemented. linkLocation=https://pwel.jp/scourses/55, friendlyName=PID制御設計２：モータと電気回路のPID制御設計方法（2026/9/16）</x:v>
      </x:c>
      <x:c r="F12" s="6" t="e">
        <x:f>HYPERLINK("https://pwel.jp/scourses/5","中級者のためのモータ制御回転数制御からベクトル制御の入門まで（日程調整中）")</x:f>
        <x:v>HYPERLINK is not implemented. linkLocation=https://pwel.jp/scourses/5, friendlyName=中級者のためのモータ制御回転数制御からベクトル制御の入門まで（日程調整中）</x:v>
      </x:c>
      <x:c r="G12" s="6" t="e">
        <x:f>HYPERLINK("https://pwel.jp/scourses/30","永久磁石同期モータ（PMSM）のベクトル制御技術、ドライブの原理から実際まで（前編）（2026/12/11）")</x:f>
        <x:v>HYPERLINK is not implemented. linkLocation=https://pwel.jp/scourses/30, friendlyName=永久磁石同期モータ（PMSM）のベクトル制御技術、ドライブの原理から実際まで（前編）（2026/12/11）</x:v>
      </x:c>
      <x:c r="H12" s="6" t="e">
        <x:f>HYPERLINK("https://pwel.jp/scourses/31","永久磁石同期モータ（PMSM）のベクトル制御技術、ドライブの原理から実際まで（後編）（2026/12/23）")</x:f>
        <x:v>HYPERLINK is not implemented. linkLocation=https://pwel.jp/scourses/31, friendlyName=永久磁石同期モータ（PMSM）のベクトル制御技術、ドライブの原理から実際まで（後編）（2026/12/23）</x:v>
      </x:c>
      <x:c r="I12" s="6" t="e">
        <x:f>HYPERLINK("https://pwel.jp/ecourses/7","赤木泰文教授のパワエレ講座：電動機と電動機駆動の基礎と実践（受付中）")</x:f>
        <x:v>HYPERLINK is not implemented. linkLocation=https://pwel.jp/ecourses/7, friendlyName=赤木泰文教授のパワエレ講座：電動機と電動機駆動の基礎と実践（受付中）</x:v>
      </x:c>
      <x:c r="J12" s="6"/>
      <x:c r="K12" s="6"/>
      <x:c r="L12" s="6" t="e">
        <x:f>HYPERLINK("https://pwel.jp/scourses/52","自動車の省エネ化を実現するモータとその制御技術の基礎（2026/10/29）")</x:f>
        <x:v>HYPERLINK is not implemented. linkLocation=https://pwel.jp/scourses/52, friendlyName=自動車の省エネ化を実現するモータとその制御技術の基礎（2026/10/29）</x:v>
      </x:c>
      <x:c r="M12" s="6" t="e">
        <x:f>HYPERLINK("https://pwel.jp/scourses/62","開発者のためのインバータ入門講座（2026/10/15）")</x:f>
        <x:v>HYPERLINK is not implemented. linkLocation=https://pwel.jp/scourses/62, friendlyName=開発者のためのインバータ入門講座（2026/10/15）</x:v>
      </x:c>
      <x:c r="N12"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O12" s="6" t="e">
        <x:f>HYPERLINK("https://pwel.jp/scourses/10","ノイズ対策技術パワエレノイズの原因と対策（2026/11/12）")</x:f>
        <x:v>HYPERLINK is not implemented. linkLocation=https://pwel.jp/scourses/10, friendlyName=ノイズ対策技術パワエレノイズの原因と対策（2026/11/12）</x:v>
      </x:c>
      <x:c r="P12" s="6"/>
      <x:c r="Q12" s="6"/>
      <x:c r="R12" s="6"/>
      <x:c r="S12" s="6"/>
    </x:row>
    <x:row r="13" ht="96" customHeight="1">
      <x:c r="A13" s="6" t="str">
        <x:v>インバータ</x:v>
      </x:c>
      <x:c r="B13" s="6" t="str">
        <x:v>初学者</x:v>
      </x:c>
      <x:c r="C13" s="6" t="str">
        <x:v>インバータ設計に必要な理論、動作原理等の基礎知識を習得する</x:v>
      </x:c>
      <x:c r="D13" s="6" t="e">
        <x:f>HYPERLINK("https://pwel.jp/scourses/1","電気工学入門機械系・情報系技術者のための電気入門講座（2026/10/8）")</x:f>
        <x:v>HYPERLINK is not implemented. linkLocation=https://pwel.jp/scourses/1, friendlyName=電気工学入門機械系・情報系技術者のための電気入門講座（2026/10/8）</x:v>
      </x:c>
      <x:c r="E13" s="6" t="e">
        <x:f>HYPERLINK("https://pwel.jp/ecourses/9","実験で学ぶ社会人のためのパワエレ技術（導入編）（受付中）")</x:f>
        <x:v>HYPERLINK is not implemented. linkLocation=https://pwel.jp/ecourses/9, friendlyName=実験で学ぶ社会人のためのパワエレ技術（導入編）（受付中）</x:v>
      </x:c>
      <x:c r="F13" s="6" t="e">
        <x:f>HYPERLINK("https://pwel.jp/scourses/43","機械系技術者のためのパワエレ基礎養成講座（2026/11/13）")</x:f>
        <x:v>HYPERLINK is not implemented. linkLocation=https://pwel.jp/scourses/43, friendlyName=機械系技術者のためのパワエレ基礎養成講座（2026/11/13）</x:v>
      </x:c>
      <x:c r="G13"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H13" s="6" t="e">
        <x:f>HYPERLINK("https://pwel.jp/scourses/2","インバータ（初級）インバータを扱ったことのない技術者向けの講座（2026/11/5）")</x:f>
        <x:v>HYPERLINK is not implemented. linkLocation=https://pwel.jp/scourses/2, friendlyName=インバータ（初級）インバータを扱ったことのない技術者向けの講座（2026/11/5）</x:v>
      </x:c>
      <x:c r="I13" s="6" t="e">
        <x:f>HYPERLINK("https://pwel.jp/ecourses/13","実験で学ぶ社会人のためのパワエレ技術（基礎編）（受付中）")</x:f>
        <x:v>HYPERLINK is not implemented. linkLocation=https://pwel.jp/ecourses/13, friendlyName=実験で学ぶ社会人のためのパワエレ技術（基礎編）（受付中）</x:v>
      </x:c>
      <x:c r="J13" s="6"/>
      <x:c r="K13" s="6"/>
      <x:c r="L13" s="6" t="e">
        <x:f>HYPERLINK("https://pwel.jp/scourses/62","開発者のためのインバータ入門講座（2026/10/15）")</x:f>
        <x:v>HYPERLINK is not implemented. linkLocation=https://pwel.jp/scourses/62, friendlyName=開発者のためのインバータ入門講座（2026/10/15）</x:v>
      </x:c>
      <x:c r="M13" s="6" t="e">
        <x:f>HYPERLINK("https://pwel.jp/scourses/3","インバータ（中級）大学の授業には出てこないインバータの実務技術（2026/12/3）")</x:f>
        <x:v>HYPERLINK is not implemented. linkLocation=https://pwel.jp/scourses/3, friendlyName=インバータ（中級）大学の授業には出てこないインバータの実務技術（2026/12/3）</x:v>
      </x:c>
      <x:c r="N13" s="6" t="e">
        <x:f>HYPERLINK("https://pwel.jp/scourses/49","つくりながら学ぶブラシレスモータ（2026/12/10）")</x:f>
        <x:v>HYPERLINK is not implemented. linkLocation=https://pwel.jp/scourses/49, friendlyName=つくりながら学ぶブラシレスモータ（2026/12/10）</x:v>
      </x:c>
      <x:c r="O13" s="6" t="e">
        <x:f>HYPERLINK("https://pwel.jp/scourses/4","モータ初級わかりやすいモータの基本技術（2027/2/17）")</x:f>
        <x:v>HYPERLINK is not implemented. linkLocation=https://pwel.jp/scourses/4, friendlyName=モータ初級わかりやすいモータの基本技術（2027/2/17）</x:v>
      </x:c>
      <x:c r="P13" s="6" t="e">
        <x:f>HYPERLINK("https://pwel.jp/scourses/72","DC-DCコンバータの基礎～導入講座～（後編）（2026/9/30）")</x:f>
        <x:v>HYPERLINK is not implemented. linkLocation=https://pwel.jp/scourses/72, friendlyName=DC-DCコンバータの基礎～導入講座～（後編）（2026/9/30）</x:v>
      </x:c>
      <x:c r="Q13" s="6" t="e">
        <x:f>HYPERLINK("https://pwel.jp/scourses/74","DC-DCコンバータの基礎～導入講座～（前編）（2026/9/15）")</x:f>
        <x:v>HYPERLINK is not implemented. linkLocation=https://pwel.jp/scourses/74, friendlyName=DC-DCコンバータの基礎～導入講座～（前編）（2026/9/15）</x:v>
      </x:c>
      <x:c r="R13" s="6" t="e">
        <x:f>HYPERLINK("https://pwel.jp/scourses/68","モータの品質問題とその解決方法（今知りたい！実務に役立つ知識と低減対策法）（2027/2/8）")</x:f>
        <x:v>HYPERLINK is not implemented. linkLocation=https://pwel.jp/scourses/68, friendlyName=モータの品質問題とその解決方法（今知りたい！実務に役立つ知識と低減対策法）（2027/2/8）</x:v>
      </x:c>
      <x:c r="S13" s="6"/>
    </x:row>
    <x:row r="14" ht="96" customHeight="1">
      <x:c r="A14" s="6" t="str">
        <x:v>インバータ</x:v>
      </x:c>
      <x:c r="B14" s="6" t="str">
        <x:v>実務経験者</x:v>
      </x:c>
      <x:c r="C14" s="6" t="str">
        <x:v>インバータ設計に必要な理論、動作原理等の基礎知識を習得する</x:v>
      </x:c>
      <x:c r="D14" s="6" t="e">
        <x:f>HYPERLINK("https://pwel.jp/scourses/2","インバータ（初級）インバータを扱ったことのない技術者向けの講座（2026/11/5）")</x:f>
        <x:v>HYPERLINK is not implemented. linkLocation=https://pwel.jp/scourses/2, friendlyName=インバータ（初級）インバータを扱ったことのない技術者向けの講座（2026/11/5）</x:v>
      </x:c>
      <x:c r="E14" s="6" t="e">
        <x:f>HYPERLINK("https://pwel.jp/scourses/62","開発者のためのインバータ入門講座（2026/10/15）")</x:f>
        <x:v>HYPERLINK is not implemented. linkLocation=https://pwel.jp/scourses/62, friendlyName=開発者のためのインバータ入門講座（2026/10/15）</x:v>
      </x:c>
      <x:c r="F14" s="6" t="e">
        <x:f>HYPERLINK("https://pwel.jp/scourses/3","インバータ（中級）大学の授業には出てこないインバータの実務技術（2026/12/3）")</x:f>
        <x:v>HYPERLINK is not implemented. linkLocation=https://pwel.jp/scourses/3, friendlyName=インバータ（中級）大学の授業には出てこないインバータの実務技術（2026/12/3）</x:v>
      </x:c>
      <x:c r="G14" s="6" t="e">
        <x:f>HYPERLINK("https://pwel.jp/scourses/9","インバータの系統連系技術－系統連系の基礎と実際－（2026/12/22）")</x:f>
        <x:v>HYPERLINK is not implemented. linkLocation=https://pwel.jp/scourses/9, friendlyName=インバータの系統連系技術－系統連系の基礎と実際－（2026/12/22）</x:v>
      </x:c>
      <x:c r="H14" s="6"/>
      <x:c r="I14" s="6"/>
      <x:c r="J14" s="6"/>
      <x:c r="K14" s="6"/>
      <x:c r="L14" s="6" t="e">
        <x:f>HYPERLINK("https://pwel.jp/scourses/2","インバータ（初級）インバータを扱ったことのない技術者向けの講座（2026/11/5）")</x:f>
        <x:v>HYPERLINK is not implemented. linkLocation=https://pwel.jp/scourses/2, friendlyName=インバータ（初級）インバータを扱ったことのない技術者向けの講座（2026/11/5）</x:v>
      </x:c>
      <x:c r="M14" s="6" t="e">
        <x:f>HYPERLINK("https://pwel.jp/scourses/30","永久磁石同期モータ（PMSM）のベクトル制御技術、ドライブの原理から実際まで（前編）（2026/12/11）")</x:f>
        <x:v>HYPERLINK is not implemented. linkLocation=https://pwel.jp/scourses/30, friendlyName=永久磁石同期モータ（PMSM）のベクトル制御技術、ドライブの原理から実際まで（前編）（2026/12/11）</x:v>
      </x:c>
      <x:c r="N14" s="6" t="e">
        <x:f>HYPERLINK("https://pwel.jp/scourses/31","永久磁石同期モータ（PMSM）のベクトル制御技術、ドライブの原理から実際まで（後編）（2026/12/23）")</x:f>
        <x:v>HYPERLINK is not implemented. linkLocation=https://pwel.jp/scourses/31, friendlyName=永久磁石同期モータ（PMSM）のベクトル制御技術、ドライブの原理から実際まで（後編）（2026/12/23）</x:v>
      </x:c>
      <x:c r="O14" s="6" t="e">
        <x:f>HYPERLINK("https://pwel.jp/scourses/62","開発者のためのインバータ入門講座（2026/10/15）")</x:f>
        <x:v>HYPERLINK is not implemented. linkLocation=https://pwel.jp/scourses/62, friendlyName=開発者のためのインバータ入門講座（2026/10/15）</x:v>
      </x:c>
      <x:c r="P14"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Q14" s="6" t="e">
        <x:f>HYPERLINK("https://pwel.jp/scourses/10","ノイズ対策技術パワエレノイズの原因と対策（2026/11/12）")</x:f>
        <x:v>HYPERLINK is not implemented. linkLocation=https://pwel.jp/scourses/10, friendlyName=ノイズ対策技術パワエレノイズの原因と対策（2026/11/12）</x:v>
      </x:c>
      <x:c r="R14" s="6" t="e">
        <x:f>HYPERLINK("https://pwel.jp/scourses/78","モータのトルクリップルとその低減対策（今知りたい！実務に役立つ知識と低減対策法）（2027/1/20）")</x:f>
        <x:v>HYPERLINK is not implemented. linkLocation=https://pwel.jp/scourses/78, friendlyName=モータのトルクリップルとその低減対策（今知りたい！実務に役立つ知識と低減対策法）（2027/1/20）</x:v>
      </x:c>
      <x:c r="S14" s="6"/>
    </x:row>
    <x:row r="15" ht="96" customHeight="1">
      <x:c r="A15" s="6" t="str">
        <x:v>DCDCコンバータ</x:v>
      </x:c>
      <x:c r="B15" s="6" t="str">
        <x:v>初学者</x:v>
      </x:c>
      <x:c r="C15" s="6" t="str">
        <x:v>DCDCコンバータ設計に必要な動作原理、制御法等の基礎知識を習得する</x:v>
      </x:c>
      <x:c r="D15" s="6" t="e">
        <x:f>HYPERLINK("https://pwel.jp/scourses/1","電気工学入門機械系・情報系技術者のための電気入門講座（2026/10/8）")</x:f>
        <x:v>HYPERLINK is not implemented. linkLocation=https://pwel.jp/scourses/1, friendlyName=電気工学入門機械系・情報系技術者のための電気入門講座（2026/10/8）</x:v>
      </x:c>
      <x:c r="E15" s="6" t="e">
        <x:f>HYPERLINK("https://pwel.jp/scourses/43","機械系技術者のためのパワエレ基礎養成講座（2026/11/13）")</x:f>
        <x:v>HYPERLINK is not implemented. linkLocation=https://pwel.jp/scourses/43, friendlyName=機械系技術者のためのパワエレ基礎養成講座（2026/11/13）</x:v>
      </x:c>
      <x:c r="F15" s="6" t="e">
        <x:f>HYPERLINK("https://pwel.jp/ecourses/9","実験で学ぶ社会人のためのパワエレ技術（導入編）（受付中）")</x:f>
        <x:v>HYPERLINK is not implemented. linkLocation=https://pwel.jp/ecourses/9, friendlyName=実験で学ぶ社会人のためのパワエレ技術（導入編）（受付中）</x:v>
      </x:c>
      <x:c r="G15"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H15" s="6" t="e">
        <x:f>HYPERLINK("https://pwel.jp/scourses/74","DC-DCコンバータの基礎～導入講座～（前編）（2026/9/15）")</x:f>
        <x:v>HYPERLINK is not implemented. linkLocation=https://pwel.jp/scourses/74, friendlyName=DC-DCコンバータの基礎～導入講座～（前編）（2026/9/15）</x:v>
      </x:c>
      <x:c r="I15" s="6"/>
      <x:c r="J15" s="6"/>
      <x:c r="K15" s="6"/>
      <x:c r="L15"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M15" s="6" t="e">
        <x:f>HYPERLINK("https://pwel.jp/scourses/62","開発者のためのインバータ入門講座（2026/10/15）")</x:f>
        <x:v>HYPERLINK is not implemented. linkLocation=https://pwel.jp/scourses/62, friendlyName=開発者のためのインバータ入門講座（2026/10/15）</x:v>
      </x:c>
      <x:c r="N15" s="6" t="e">
        <x:f>HYPERLINK("https://pwel.jp/scourses/72","DC-DCコンバータの基礎～導入講座～（後編）（2026/9/30）")</x:f>
        <x:v>HYPERLINK is not implemented. linkLocation=https://pwel.jp/scourses/72, friendlyName=DC-DCコンバータの基礎～導入講座～（後編）（2026/9/30）</x:v>
      </x:c>
      <x:c r="O15" s="6" t="e">
        <x:f>HYPERLINK("https://pwel.jp/scourses/46","応用パワエレ制御の速習法～電圧・電流二重ループフィードバックの勘所～（2026/10/9）")</x:f>
        <x:v>HYPERLINK is not implemented. linkLocation=https://pwel.jp/scourses/46, friendlyName=応用パワエレ制御の速習法～電圧・電流二重ループフィードバックの勘所～（2026/10/9）</x:v>
      </x:c>
      <x:c r="P15"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Q15" s="6"/>
      <x:c r="R15" s="6"/>
      <x:c r="S15" s="6"/>
    </x:row>
    <x:row r="16" ht="96" customHeight="1">
      <x:c r="A16" s="6" t="str">
        <x:v>DCDCコンバータ</x:v>
      </x:c>
      <x:c r="B16" s="6" t="str">
        <x:v>実務経験者</x:v>
      </x:c>
      <x:c r="C16" s="6" t="str">
        <x:v>回路方式ごとの特徴や主要部品となるリアクトルについて深く知識を習得する。特に徹底理解シリーズは6種類の回路方式に分かれる。</x:v>
      </x:c>
      <x:c r="D16"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E16" s="6" t="e">
        <x:f>HYPERLINK("https://pwel.jp/scourses/16","演習によるDC-DCコンバータレベルアップ講座（2027/2/2）")</x:f>
        <x:v>HYPERLINK is not implemented. linkLocation=https://pwel.jp/scourses/16, friendlyName=演習によるDC-DCコンバータレベルアップ講座（2027/2/2）</x:v>
      </x:c>
      <x:c r="F16" s="6" t="e">
        <x:f>HYPERLINK("https://pwel.jp/scourses/58","演習による変圧器・リアクトル徹底理解講座（2027/1/19）")</x:f>
        <x:v>HYPERLINK is not implemented. linkLocation=https://pwel.jp/scourses/58, friendlyName=演習による変圧器・リアクトル徹底理解講座（2027/1/19）</x:v>
      </x:c>
      <x:c r="G16" s="6" t="str">
        <x:v>DCDCコンバータ徹底理解シリーズ(LLC、DAB、フォワード、ブリッジ、電流型、双方向、PFC、共振型、ソフトスイッチング）（日程調整中）
https://pwel.jp/seminars#taikei</x:v>
      </x:c>
      <x:c r="H16" s="6" t="e">
        <x:f>HYPERLINK("https://pwel.jp/scourses/35","パワーコンバータ用インダクタ/トランスの最新技術とその設計法（2026/11/30）")</x:f>
        <x:v>HYPERLINK is not implemented. linkLocation=https://pwel.jp/scourses/35, friendlyName=パワーコンバータ用インダクタ/トランスの最新技術とその設計法（2026/11/30）</x:v>
      </x:c>
      <x:c r="I16" s="6" t="e">
        <x:f>HYPERLINK("https://pwel.jp/scourses/29","高周波電力変換器における磁性素子～構造技術と負荷試験法～（2026/12/9）")</x:f>
        <x:v>HYPERLINK is not implemented. linkLocation=https://pwel.jp/scourses/29, friendlyName=高周波電力変換器における磁性素子～構造技術と負荷試験法～（2026/12/9）</x:v>
      </x:c>
      <x:c r="J16" s="6" t="e">
        <x:f>HYPERLINK("https://pwel.jp/ecourses/8","赤木泰文教授のパワエレ講座：高周波パワーエレクトロニクス回路の基礎と実践（受付中）")</x:f>
        <x:v>HYPERLINK is not implemented. linkLocation=https://pwel.jp/ecourses/8, friendlyName=赤木泰文教授のパワエレ講座：高周波パワーエレクトロニクス回路の基礎と実践（受付中）</x:v>
      </x:c>
      <x:c r="K16" s="6" t="e">
        <x:f>HYPERLINK("https://pwel.jp/scourses/69","SiC/GaNのゲートドライブ技術と実際（2026/11/19）")</x:f>
        <x:v>HYPERLINK is not implemented. linkLocation=https://pwel.jp/scourses/69, friendlyName=SiC/GaNのゲートドライブ技術と実際（2026/11/19）</x:v>
      </x:c>
      <x:c r="L16"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M16" s="6" t="e">
        <x:f>HYPERLINK("https://pwel.jp/scourses/79","パワー半導体デバイスのゲート駆動技術（2026/9/17）")</x:f>
        <x:v>HYPERLINK is not implemented. linkLocation=https://pwel.jp/scourses/79, friendlyName=パワー半導体デバイスのゲート駆動技術（2026/9/17）</x:v>
      </x:c>
      <x:c r="N16"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O16" s="6" t="e">
        <x:f>HYPERLINK("https://pwel.jp/scourses/50","DC-DCコンバータのフィードバッグ制御入門（2027/1/26）")</x:f>
        <x:v>HYPERLINK is not implemented. linkLocation=https://pwel.jp/scourses/50, friendlyName=DC-DCコンバータのフィードバッグ制御入門（2027/1/26）</x:v>
      </x:c>
      <x:c r="P16" s="6" t="e">
        <x:f>HYPERLINK("https://pwel.jp/scourses/51","基礎から理解するスイッチング電源制御系設計（2027/2/22）")</x:f>
        <x:v>HYPERLINK is not implemented. linkLocation=https://pwel.jp/scourses/51, friendlyName=基礎から理解するスイッチング電源制御系設計（2027/2/22）</x:v>
      </x:c>
      <x:c r="Q16" s="6" t="e">
        <x:f>HYPERLINK("https://pwel.jp/scourses/62","開発者のためのインバータ入門講座（2026/10/15）")</x:f>
        <x:v>HYPERLINK is not implemented. linkLocation=https://pwel.jp/scourses/62, friendlyName=開発者のためのインバータ入門講座（2026/10/15）</x:v>
      </x:c>
      <x:c r="R16" s="6"/>
      <x:c r="S16" s="6"/>
    </x:row>
    <x:row r="17" ht="96" customHeight="1">
      <x:c r="A17" s="6" t="str">
        <x:v>パワエレ制御</x:v>
      </x:c>
      <x:c r="B17" s="6" t="str">
        <x:v>初学者～実務経験者</x:v>
      </x:c>
      <x:c r="C17" s="6" t="str">
        <x:v>変換機全般の制御に関わる知識を習得する。</x:v>
      </x:c>
      <x:c r="D17" s="6" t="e">
        <x:f>HYPERLINK("https://pwel.jp/scourses/51","基礎から理解するスイッチング電源制御系設計（2027/2/22）")</x:f>
        <x:v>HYPERLINK is not implemented. linkLocation=https://pwel.jp/scourses/51, friendlyName=基礎から理解するスイッチング電源制御系設計（2027/2/22）</x:v>
      </x:c>
      <x:c r="E17"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F17"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G17" s="6" t="e">
        <x:f>HYPERLINK("https://pwel.jp/scourses/50","DC-DCコンバータのフィードバッグ制御入門（2027/1/26）")</x:f>
        <x:v>HYPERLINK is not implemented. linkLocation=https://pwel.jp/scourses/50, friendlyName=DC-DCコンバータのフィードバッグ制御入門（2027/1/26）</x:v>
      </x:c>
      <x:c r="H17" s="6" t="e">
        <x:f>HYPERLINK("https://pwel.jp/scourses/46","応用パワエレ制御の速習法～電圧・電流二重ループフィードバックの勘所～（2026/10/9）")</x:f>
        <x:v>HYPERLINK is not implemented. linkLocation=https://pwel.jp/scourses/46, friendlyName=応用パワエレ制御の速習法～電圧・電流二重ループフィードバックの勘所～（2026/10/9）</x:v>
      </x:c>
      <x:c r="I17" s="6" t="e">
        <x:f>HYPERLINK("https://pwel.jp/ecourses/14","パワエレ制御技術講座（受付中）")</x:f>
        <x:v>HYPERLINK is not implemented. linkLocation=https://pwel.jp/ecourses/14, friendlyName=パワエレ制御技術講座（受付中）</x:v>
      </x:c>
      <x:c r="J17" s="6" t="e">
        <x:f>HYPERLINK("https://pwel.jp/scourses/92","1日でつかむ、組み込みマイコン基礎技術～マイコンによるアナログ・デジタル信号の取り扱い～（2026/12/21）")</x:f>
        <x:v>HYPERLINK is not implemented. linkLocation=https://pwel.jp/scourses/92, friendlyName=1日でつかむ、組み込みマイコン基礎技術～マイコンによるアナログ・デジタル信号の取り扱い～（2026/12/21）</x:v>
      </x:c>
      <x:c r="K17" s="6" t="e">
        <x:f>HYPERLINK("https://pwel.jp/scourses/70","Excelから始めるプログラミングと制御工学（2027/3/23）")</x:f>
        <x:v>HYPERLINK is not implemented. linkLocation=https://pwel.jp/scourses/70, friendlyName=Excelから始めるプログラミングと制御工学（2027/3/23）</x:v>
      </x:c>
      <x:c r="L17"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M17" s="6" t="e">
        <x:f>HYPERLINK("https://pwel.jp/scourses/10","ノイズ対策技術パワエレノイズの原因と対策（2026/11/12）")</x:f>
        <x:v>HYPERLINK is not implemented. linkLocation=https://pwel.jp/scourses/10, friendlyName=ノイズ対策技術パワエレノイズの原因と対策（2026/11/12）</x:v>
      </x:c>
      <x:c r="N17" s="6" t="e">
        <x:f>HYPERLINK("https://pwel.jp/scourses/69","SiC/GaNのゲートドライブ技術と実際（2026/11/19）")</x:f>
        <x:v>HYPERLINK is not implemented. linkLocation=https://pwel.jp/scourses/69, friendlyName=SiC/GaNのゲートドライブ技術と実際（2026/11/19）</x:v>
      </x:c>
      <x:c r="O17" s="6" t="e">
        <x:f>HYPERLINK("https://pwel.jp/scourses/43","機械系技術者のためのパワエレ基礎養成講座（2026/11/13）")</x:f>
        <x:v>HYPERLINK is not implemented. linkLocation=https://pwel.jp/scourses/43, friendlyName=機械系技術者のためのパワエレ基礎養成講座（2026/11/13）</x:v>
      </x:c>
      <x:c r="P17" s="6" t="e">
        <x:f>HYPERLINK("https://pwel.jp/scourses/62","開発者のためのインバータ入門講座（2026/10/15）")</x:f>
        <x:v>HYPERLINK is not implemented. linkLocation=https://pwel.jp/scourses/62, friendlyName=開発者のためのインバータ入門講座（2026/10/15）</x:v>
      </x:c>
      <x:c r="Q17" s="6" t="e">
        <x:f>HYPERLINK("https://pwel.jp/scourses/50","DC-DCコンバータのフィードバッグ制御入門（2027/1/26）")</x:f>
        <x:v>HYPERLINK is not implemented. linkLocation=https://pwel.jp/scourses/50, friendlyName=DC-DCコンバータのフィードバッグ制御入門（2027/1/26）</x:v>
      </x:c>
      <x:c r="R17" s="6"/>
      <x:c r="S17" s="6"/>
    </x:row>
    <x:row r="18" ht="96" customHeight="1">
      <x:c r="A18" s="6" t="str">
        <x:v>その他</x:v>
      </x:c>
      <x:c r="B18" s="6" t="str">
        <x:v>初学者</x:v>
      </x:c>
      <x:c r="C18" s="6" t="str">
        <x:v>電気自動車/ハイブリッド自動車の基礎技術</x:v>
      </x:c>
      <x:c r="D18" s="6" t="e">
        <x:f>HYPERLINK("https://pwel.jp/scourses/53","EV/HEVの特長から、パワエレ技術を理解する（2026/10/30）")</x:f>
        <x:v>HYPERLINK is not implemented. linkLocation=https://pwel.jp/scourses/53, friendlyName=EV/HEVの特長から、パワエレ技術を理解する（2026/10/30）</x:v>
      </x:c>
      <x:c r="E18" s="6" t="e">
        <x:f>HYPERLINK("https://pwel.jp/ecourses/9","実験で学ぶ社会人のためのパワエレ技術（導入編）（受付中）")</x:f>
        <x:v>HYPERLINK is not implemented. linkLocation=https://pwel.jp/ecourses/9, friendlyName=実験で学ぶ社会人のためのパワエレ技術（導入編）（受付中）</x:v>
      </x:c>
      <x:c r="F18" s="6" t="e">
        <x:f>HYPERLINK("https://pwel.jp/scourses/43","機械系技術者のためのパワエレ基礎養成講座（2026/11/13）")</x:f>
        <x:v>HYPERLINK is not implemented. linkLocation=https://pwel.jp/scourses/43, friendlyName=機械系技術者のためのパワエレ基礎養成講座（2026/11/13）</x:v>
      </x:c>
      <x:c r="G18" s="6" t="e">
        <x:f>HYPERLINK("https://pwel.jp/scourses/74","DC-DCコンバータの基礎～導入講座～（前編）（2026/9/15）")</x:f>
        <x:v>HYPERLINK is not implemented. linkLocation=https://pwel.jp/scourses/74, friendlyName=DC-DCコンバータの基礎～導入講座～（前編）（2026/9/15）</x:v>
      </x:c>
      <x:c r="H18" s="6" t="e">
        <x:f>HYPERLINK("https://pwel.jp/ecourses/15","リチウムイオン電池の基礎（受付中）")</x:f>
        <x:v>HYPERLINK is not implemented. linkLocation=https://pwel.jp/ecourses/15, friendlyName=リチウムイオン電池の基礎（受付中）</x:v>
      </x:c>
      <x:c r="I18" s="6" t="e">
        <x:f>HYPERLINK("https://pwel.jp/scourses/52","自動車の省エネ化を実現するモータとその制御技術の基礎（2026/10/29）")</x:f>
        <x:v>HYPERLINK is not implemented. linkLocation=https://pwel.jp/scourses/52, friendlyName=自動車の省エネ化を実現するモータとその制御技術の基礎（2026/10/29）</x:v>
      </x:c>
      <x:c r="J18" s="6"/>
      <x:c r="K18" s="6"/>
      <x:c r="L18" s="6" t="e">
        <x:f>HYPERLINK("https://pwel.jp/scourses/62","開発者のためのインバータ入門講座（2026/10/15）")</x:f>
        <x:v>HYPERLINK is not implemented. linkLocation=https://pwel.jp/scourses/62, friendlyName=開発者のためのインバータ入門講座（2026/10/15）</x:v>
      </x:c>
      <x:c r="M18" s="6" t="e">
        <x:f>HYPERLINK("https://pwel.jp/scourses/42","回路を理解して正しく測る計測技術～入門編～（2027/1/21）")</x:f>
        <x:v>HYPERLINK is not implemented. linkLocation=https://pwel.jp/scourses/42, friendlyName=回路を理解して正しく測る計測技術～入門編～（2027/1/21）</x:v>
      </x:c>
      <x:c r="N18" s="6" t="e">
        <x:f>HYPERLINK("https://pwel.jp/scourses/12","冷却設計の基礎と応用（2027/1/12）")</x:f>
        <x:v>HYPERLINK is not implemented. linkLocation=https://pwel.jp/scourses/12, friendlyName=冷却設計の基礎と応用（2027/1/12）</x:v>
      </x:c>
      <x:c r="O18" s="6" t="e">
        <x:f>HYPERLINK("https://pwel.jp/scourses/40","パワエレ屋必見、リチウムイオン電池の基礎とパワエレ技術（2027/1/25）")</x:f>
        <x:v>HYPERLINK is not implemented. linkLocation=https://pwel.jp/scourses/40, friendlyName=パワエレ屋必見、リチウムイオン電池の基礎とパワエレ技術（2027/1/25）</x:v>
      </x:c>
      <x:c r="P18" s="6" t="e">
        <x:f>HYPERLINK("https://pwel.jp/scourses/72","DC-DCコンバータの基礎～導入講座～（後編）（2026/9/30）")</x:f>
        <x:v>HYPERLINK is not implemented. linkLocation=https://pwel.jp/scourses/72, friendlyName=DC-DCコンバータの基礎～導入講座～（後編）（2026/9/30）</x:v>
      </x:c>
      <x:c r="Q18" s="6"/>
      <x:c r="R18" s="6"/>
      <x:c r="S18" s="6"/>
    </x:row>
    <x:row r="19" ht="96" customHeight="1">
      <x:c r="A19" s="6" t="str">
        <x:v>その他</x:v>
      </x:c>
      <x:c r="B19" s="6" t="str">
        <x:v>初学者～実務経験者</x:v>
      </x:c>
      <x:c r="C19" s="6" t="str">
        <x:v>パワーコンディショナー/系統連系インバータ開発者向け講座</x:v>
      </x:c>
      <x:c r="D19" s="6" t="e">
        <x:f>HYPERLINK("https://pwel.jp/scourses/1","電気工学入門機械系・情報系技術者のための電気入門講座（2026/10/8）")</x:f>
        <x:v>HYPERLINK is not implemented. linkLocation=https://pwel.jp/scourses/1, friendlyName=電気工学入門機械系・情報系技術者のための電気入門講座（2026/10/8）</x:v>
      </x:c>
      <x:c r="E19" s="6" t="e">
        <x:f>HYPERLINK("https://pwel.jp/ecourses/6","平地研究室技術メモ ｅラーニング講座：パワエレ学習基礎講座（受付中）")</x:f>
        <x:v>HYPERLINK is not implemented. linkLocation=https://pwel.jp/ecourses/6, friendlyName=平地研究室技術メモ ｅラーニング講座：パワエレ学習基礎講座（受付中）</x:v>
      </x:c>
      <x:c r="F19" s="6" t="e">
        <x:f>HYPERLINK("https://pwel.jp/scourses/2","インバータ（初級）インバータを扱ったことのない技術者向けの講座（2026/11/5）")</x:f>
        <x:v>HYPERLINK is not implemented. linkLocation=https://pwel.jp/scourses/2, friendlyName=インバータ（初級）インバータを扱ったことのない技術者向けの講座（2026/11/5）</x:v>
      </x:c>
      <x:c r="G19" s="6" t="e">
        <x:f>HYPERLINK("https://pwel.jp/scourses/62","開発者のためのインバータ入門講座（2026/10/15）")</x:f>
        <x:v>HYPERLINK is not implemented. linkLocation=https://pwel.jp/scourses/62, friendlyName=開発者のためのインバータ入門講座（2026/10/15）</x:v>
      </x:c>
      <x:c r="H19" s="6" t="e">
        <x:f>HYPERLINK("https://pwel.jp/scourses/9","インバータの系統連系技術－系統連系の基礎と実際－（2026/12/22）")</x:f>
        <x:v>HYPERLINK is not implemented. linkLocation=https://pwel.jp/scourses/9, friendlyName=インバータの系統連系技術－系統連系の基礎と実際－（2026/12/22）</x:v>
      </x:c>
      <x:c r="I19" s="6"/>
      <x:c r="J19" s="6"/>
      <x:c r="K19" s="6"/>
      <x:c r="L19"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M19" s="6" t="e">
        <x:f>HYPERLINK("https://pwel.jp/scourses/69","SiC/GaNのゲートドライブ技術と実際（2026/11/19）")</x:f>
        <x:v>HYPERLINK is not implemented. linkLocation=https://pwel.jp/scourses/69, friendlyName=SiC/GaNのゲートドライブ技術と実際（2026/11/19）</x:v>
      </x:c>
      <x:c r="N19" s="6" t="e">
        <x:f>HYPERLINK("https://pwel.jp/scourses/46","応用パワエレ制御の速習法～電圧・電流二重ループフィードバックの勘所～（2026/10/9）")</x:f>
        <x:v>HYPERLINK is not implemented. linkLocation=https://pwel.jp/scourses/46, friendlyName=応用パワエレ制御の速習法～電圧・電流二重ループフィードバックの勘所～（2026/10/9）</x:v>
      </x:c>
      <x:c r="O19" s="6" t="e">
        <x:f>HYPERLINK("https://pwel.jp/scourses/10","ノイズ対策技術パワエレノイズの原因と対策（2026/11/12）")</x:f>
        <x:v>HYPERLINK is not implemented. linkLocation=https://pwel.jp/scourses/10, friendlyName=ノイズ対策技術パワエレノイズの原因と対策（2026/11/12）</x:v>
      </x:c>
      <x:c r="P19" s="6" t="e">
        <x:f>HYPERLINK("https://pwel.jp/scourses/30","永久磁石同期モータ（PMSM）のベクトル制御技術、ドライブの原理から実際まで（前編）（2026/12/11）")</x:f>
        <x:v>HYPERLINK is not implemented. linkLocation=https://pwel.jp/scourses/30, friendlyName=永久磁石同期モータ（PMSM）のベクトル制御技術、ドライブの原理から実際まで（前編）（2026/12/11）</x:v>
      </x:c>
      <x:c r="Q19"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R19" s="6" t="e">
        <x:f>HYPERLINK("https://pwel.jp/scourses/31","永久磁石同期モータ（PMSM）のベクトル制御技術、ドライブの原理から実際まで（後編）（2026/12/23）")</x:f>
        <x:v>HYPERLINK is not implemented. linkLocation=https://pwel.jp/scourses/31, friendlyName=永久磁石同期モータ（PMSM）のベクトル制御技術、ドライブの原理から実際まで（後編）（2026/12/23）</x:v>
      </x:c>
      <x:c r="S19" s="6"/>
    </x:row>
    <x:row r="20" ht="96" customHeight="1">
      <x:c r="A20" s="6" t="str">
        <x:v>その他</x:v>
      </x:c>
      <x:c r="B20" s="6" t="str">
        <x:v>初学者</x:v>
      </x:c>
      <x:c r="C20" s="6" t="str">
        <x:v>燃料電池アプリケーション開発者向け</x:v>
      </x:c>
      <x:c r="D20" s="6" t="e">
        <x:f>HYPERLINK("https://pwel.jp/scourses/13","燃料電池技術知って得する基礎知識（2027/1/22）")</x:f>
        <x:v>HYPERLINK is not implemented. linkLocation=https://pwel.jp/scourses/13, friendlyName=燃料電池技術知って得する基礎知識（2027/1/22）</x:v>
      </x:c>
      <x:c r="E20" s="6" t="e">
        <x:f>HYPERLINK("https://pwel.jp/scourses/53","EV/HEVの特長から、パワエレ技術を理解する（2026/10/30）")</x:f>
        <x:v>HYPERLINK is not implemented. linkLocation=https://pwel.jp/scourses/53, friendlyName=EV/HEVの特長から、パワエレ技術を理解する（2026/10/30）</x:v>
      </x:c>
      <x:c r="F20" s="6" t="e">
        <x:f>HYPERLINK("https://pwel.jp/scourses/40","パワエレ屋必見、リチウムイオン電池の基礎とパワエレ技術（2027/1/25）")</x:f>
        <x:v>HYPERLINK is not implemented. linkLocation=https://pwel.jp/scourses/40, friendlyName=パワエレ屋必見、リチウムイオン電池の基礎とパワエレ技術（2027/1/25）</x:v>
      </x:c>
      <x:c r="G20" s="6"/>
      <x:c r="H20" s="6"/>
      <x:c r="I20" s="6"/>
      <x:c r="J20" s="6"/>
      <x:c r="K20" s="6"/>
      <x:c r="L20" s="6" t="e">
        <x:f>HYPERLINK("https://pwel.jp/scourses/62","開発者のためのインバータ入門講座（2026/10/15）")</x:f>
        <x:v>HYPERLINK is not implemented. linkLocation=https://pwel.jp/scourses/62, friendlyName=開発者のためのインバータ入門講座（2026/10/15）</x:v>
      </x:c>
      <x:c r="M20" s="6" t="e">
        <x:f>HYPERLINK("https://pwel.jp/scourses/74","DC-DCコンバータの基礎～導入講座～（前編）（2026/9/15）")</x:f>
        <x:v>HYPERLINK is not implemented. linkLocation=https://pwel.jp/scourses/74, friendlyName=DC-DCコンバータの基礎～導入講座～（前編）（2026/9/15）</x:v>
      </x:c>
      <x:c r="N20" s="6" t="e">
        <x:f>HYPERLINK("https://pwel.jp/scourses/72","DC-DCコンバータの基礎～導入講座～（後編）（2026/9/30）")</x:f>
        <x:v>HYPERLINK is not implemented. linkLocation=https://pwel.jp/scourses/72, friendlyName=DC-DCコンバータの基礎～導入講座～（後編）（2026/9/30）</x:v>
      </x:c>
      <x:c r="O20" s="6" t="e">
        <x:f>HYPERLINK("https://pwel.jp/scourses/52","自動車の省エネ化を実現するモータとその制御技術の基礎（2026/10/29）")</x:f>
        <x:v>HYPERLINK is not implemented. linkLocation=https://pwel.jp/scourses/52, friendlyName=自動車の省エネ化を実現するモータとその制御技術の基礎（2026/10/29）</x:v>
      </x:c>
      <x:c r="P20" s="6" t="e">
        <x:f>HYPERLINK("https://pwel.jp/scourses/42","回路を理解して正しく測る計測技術～入門編～（2027/1/21）")</x:f>
        <x:v>HYPERLINK is not implemented. linkLocation=https://pwel.jp/scourses/42, friendlyName=回路を理解して正しく測る計測技術～入門編～（2027/1/21）</x:v>
      </x:c>
      <x:c r="Q20" s="6"/>
      <x:c r="R20" s="6"/>
      <x:c r="S20" s="6"/>
    </x:row>
    <x:row r="21" ht="96" customHeight="1">
      <x:c r="A21" s="6" t="str">
        <x:v>その他</x:v>
      </x:c>
      <x:c r="B21" s="6" t="str">
        <x:v>初学者～実務経験者</x:v>
      </x:c>
      <x:c r="C21" s="6" t="str">
        <x:v>リチウムイオン電池アプリケーション開発者向け</x:v>
      </x:c>
      <x:c r="D21" s="6" t="e">
        <x:f>HYPERLINK("https://pwel.jp/ecourses/15","リチウムイオン電池の基礎（受付中）")</x:f>
        <x:v>HYPERLINK is not implemented. linkLocation=https://pwel.jp/ecourses/15, friendlyName=リチウムイオン電池の基礎（受付中）</x:v>
      </x:c>
      <x:c r="E21" s="6" t="e">
        <x:f>HYPERLINK("https://pwel.jp/scourses/53","EV/HEVの特長から、パワエレ技術を理解する（2026/10/30）")</x:f>
        <x:v>HYPERLINK is not implemented. linkLocation=https://pwel.jp/scourses/53, friendlyName=EV/HEVの特長から、パワエレ技術を理解する（2026/10/30）</x:v>
      </x:c>
      <x:c r="F21" s="6" t="e">
        <x:f>HYPERLINK("https://pwel.jp/scourses/40","パワエレ屋必見、リチウムイオン電池の基礎とパワエレ技術（2027/1/25）")</x:f>
        <x:v>HYPERLINK is not implemented. linkLocation=https://pwel.jp/scourses/40, friendlyName=パワエレ屋必見、リチウムイオン電池の基礎とパワエレ技術（2027/1/25）</x:v>
      </x:c>
      <x:c r="G21" s="6"/>
      <x:c r="H21" s="6"/>
      <x:c r="I21" s="6"/>
      <x:c r="J21" s="6"/>
      <x:c r="K21" s="6"/>
      <x:c r="L21" s="6" t="e">
        <x:f>HYPERLINK("https://pwel.jp/scourses/12","冷却設計の基礎と応用（2027/1/12）")</x:f>
        <x:v>HYPERLINK is not implemented. linkLocation=https://pwel.jp/scourses/12, friendlyName=冷却設計の基礎と応用（2027/1/12）</x:v>
      </x:c>
      <x:c r="M21" s="6" t="e">
        <x:f>HYPERLINK("https://pwel.jp/scourses/10","ノイズ対策技術パワエレノイズの原因と対策（2026/11/12）")</x:f>
        <x:v>HYPERLINK is not implemented. linkLocation=https://pwel.jp/scourses/10, friendlyName=ノイズ対策技術パワエレノイズの原因と対策（2026/11/12）</x:v>
      </x:c>
      <x:c r="N21" s="6" t="e">
        <x:f>HYPERLINK("https://pwel.jp/scourses/28","車載・パワエレ機器にみる熱対策～熱で失敗しないための基礎と実践～（2026/12/24）")</x:f>
        <x:v>HYPERLINK is not implemented. linkLocation=https://pwel.jp/scourses/28, friendlyName=車載・パワエレ機器にみる熱対策～熱で失敗しないための基礎と実践～（2026/12/24）</x:v>
      </x:c>
      <x:c r="O21" s="6" t="e">
        <x:f>HYPERLINK("https://pwel.jp/scourses/62","開発者のためのインバータ入門講座（2026/10/15）")</x:f>
        <x:v>HYPERLINK is not implemented. linkLocation=https://pwel.jp/scourses/62, friendlyName=開発者のためのインバータ入門講座（2026/10/15）</x:v>
      </x:c>
      <x:c r="P21" s="6" t="e">
        <x:f>HYPERLINK("https://pwel.jp/scourses/42","回路を理解して正しく測る計測技術～入門編～（2027/1/21）")</x:f>
        <x:v>HYPERLINK is not implemented. linkLocation=https://pwel.jp/scourses/42, friendlyName=回路を理解して正しく測る計測技術～入門編～（2027/1/21）</x:v>
      </x:c>
      <x:c r="Q21"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R21" s="6"/>
      <x:c r="S21" s="6"/>
    </x:row>
    <x:row r="22" ht="96" customHeight="1">
      <x:c r="A22" s="6" t="str">
        <x:v>その他</x:v>
      </x:c>
      <x:c r="B22" s="6" t="str">
        <x:v>実務経験者</x:v>
      </x:c>
      <x:c r="C22" s="6" t="str">
        <x:v>トラブル対策</x:v>
      </x:c>
      <x:c r="D22" s="6" t="e">
        <x:f>HYPERLINK("https://pwel.jp/scourses/36","パワエレにおけるトラブルと対策（演習付き）（2027/1/14）")</x:f>
        <x:v>HYPERLINK is not implemented. linkLocation=https://pwel.jp/scourses/36, friendlyName=パワエレにおけるトラブルと対策（演習付き）（2027/1/14）</x:v>
      </x:c>
      <x:c r="E22" s="6"/>
      <x:c r="F22" s="6"/>
      <x:c r="G22" s="6"/>
      <x:c r="H22" s="6"/>
      <x:c r="I22" s="6"/>
      <x:c r="J22" s="6"/>
      <x:c r="K22" s="6"/>
      <x:c r="L22"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M22" s="6" t="e">
        <x:f>HYPERLINK("https://pwel.jp/scourses/69","SiC/GaNのゲートドライブ技術と実際（2026/11/19）")</x:f>
        <x:v>HYPERLINK is not implemented. linkLocation=https://pwel.jp/scourses/69, friendlyName=SiC/GaNのゲートドライブ技術と実際（2026/11/19）</x:v>
      </x:c>
      <x:c r="N22" s="6" t="e">
        <x:f>HYPERLINK("https://pwel.jp/scourses/3","インバータ（中級）大学の授業には出てこないインバータの実務技術（2026/12/3）")</x:f>
        <x:v>HYPERLINK is not implemented. linkLocation=https://pwel.jp/scourses/3, friendlyName=インバータ（中級）大学の授業には出てこないインバータの実務技術（2026/12/3）</x:v>
      </x:c>
      <x:c r="O22" s="6" t="e">
        <x:f>HYPERLINK("https://pwel.jp/scourses/10","ノイズ対策技術パワエレノイズの原因と対策（2026/11/12）")</x:f>
        <x:v>HYPERLINK is not implemented. linkLocation=https://pwel.jp/scourses/10, friendlyName=ノイズ対策技術パワエレノイズの原因と対策（2026/11/12）</x:v>
      </x:c>
      <x:c r="P22" s="6" t="e">
        <x:f>HYPERLINK("https://pwel.jp/scourses/54","PID制御設計１：制御対象の数式モデルと応答解析手法（過渡応答、周波数応答）（2027/2/1）")</x:f>
        <x:v>HYPERLINK is not implemented. linkLocation=https://pwel.jp/scourses/54, friendlyName=PID制御設計１：制御対象の数式モデルと応答解析手法（過渡応答、周波数応答）（2027/2/1）</x:v>
      </x:c>
      <x:c r="Q22" s="6" t="e">
        <x:f>HYPERLINK("https://pwel.jp/scourses/9","インバータの系統連系技術－系統連系の基礎と実際－（2026/12/22）")</x:f>
        <x:v>HYPERLINK is not implemented. linkLocation=https://pwel.jp/scourses/9, friendlyName=インバータの系統連系技術－系統連系の基礎と実際－（2026/12/22）</x:v>
      </x:c>
      <x:c r="R22" s="6" t="e">
        <x:f>HYPERLINK("https://pwel.jp/scourses/34","ノイズを出さない！誤動作させない！スイッチング電源 基板設計の基本作法と考え方（日程調整中）")</x:f>
        <x:v>HYPERLINK is not implemented. linkLocation=https://pwel.jp/scourses/34, friendlyName=ノイズを出さない！誤動作させない！スイッチング電源 基板設計の基本作法と考え方（日程調整中）</x:v>
      </x:c>
      <x:c r="S22" s="6"/>
    </x:row>
    <x:row r="23" ht="96" customHeight="1">
      <x:c r="A23" s="6" t="str">
        <x:v>その他</x:v>
      </x:c>
      <x:c r="B23" s="6" t="str">
        <x:v>初学者～実務経験者</x:v>
      </x:c>
      <x:c r="C23" s="6" t="str">
        <x:v>シミュレータ活用・QSPICE・PSIM・JMAG</x:v>
      </x:c>
      <x:c r="D23" s="6" t="e">
        <x:f>HYPERLINK("https://pwel.jp/scourses/43","機械系技術者のためのパワエレ基礎養成講座（2026/11/13）")</x:f>
        <x:v>HYPERLINK is not implemented. linkLocation=https://pwel.jp/scourses/43, friendlyName=機械系技術者のためのパワエレ基礎養成講座（2026/11/13）</x:v>
      </x:c>
      <x:c r="E23"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F23" s="6" t="e">
        <x:f>HYPERLINK("https://pwel.jp/scourses/45","基礎パワエレ制御の速習法～伝達関数・ボード線図・状態平均化を極める～（2026/9/25）")</x:f>
        <x:v>HYPERLINK is not implemented. linkLocation=https://pwel.jp/scourses/45, friendlyName=基礎パワエレ制御の速習法～伝達関数・ボード線図・状態平均化を極める～（2026/9/25）</x:v>
      </x:c>
      <x:c r="G23" s="6" t="e">
        <x:f>HYPERLINK("https://pwel.jp/scourses/46","応用パワエレ制御の速習法～電圧・電流二重ループフィードバックの勘所～（2026/10/9）")</x:f>
        <x:v>HYPERLINK is not implemented. linkLocation=https://pwel.jp/scourses/46, friendlyName=応用パワエレ制御の速習法～電圧・電流二重ループフィードバックの勘所～（2026/10/9）</x:v>
      </x:c>
      <x:c r="H23" s="6" t="e">
        <x:f>HYPERLINK("https://pwel.jp/scourses/73","シミュレータと実機で学ぶブラシレスモータ設計入門（2026/10/22）")</x:f>
        <x:v>HYPERLINK is not implemented. linkLocation=https://pwel.jp/scourses/73, friendlyName=シミュレータと実機で学ぶブラシレスモータ設計入門（2026/10/22）</x:v>
      </x:c>
      <x:c r="I23" s="6"/>
      <x:c r="J23" s="6"/>
      <x:c r="K23" s="6"/>
      <x:c r="L23" s="6"/>
      <x:c r="M23" s="6"/>
      <x:c r="N23" s="6"/>
      <x:c r="O23" s="6"/>
      <x:c r="P23" s="6"/>
      <x:c r="Q23" s="6"/>
      <x:c r="R23" s="6"/>
      <x:c r="S23" s="6"/>
    </x:row>
    <x:row r="24" ht="96" customHeight="1">
      <x:c r="A24" s="6" t="str">
        <x:v>その他</x:v>
      </x:c>
      <x:c r="B24" s="6" t="str">
        <x:v>初学者～実務経験者</x:v>
      </x:c>
      <x:c r="C24" s="6" t="str">
        <x:v>ものづくり体験</x:v>
      </x:c>
      <x:c r="D24" s="6" t="e">
        <x:f>HYPERLINK("https://pwel.jp/scourses/47","つくりながら学ぶDCモータ（2026/11/27）")</x:f>
        <x:v>HYPERLINK is not implemented. linkLocation=https://pwel.jp/scourses/47, friendlyName=つくりながら学ぶDCモータ（2026/11/27）</x:v>
      </x:c>
      <x:c r="E24" s="6" t="e">
        <x:f>HYPERLINK("https://pwel.jp/scourses/49","つくりながら学ぶブラシレスモータ（2026/12/10）")</x:f>
        <x:v>HYPERLINK is not implemented. linkLocation=https://pwel.jp/scourses/49, friendlyName=つくりながら学ぶブラシレスモータ（2026/12/10）</x:v>
      </x:c>
      <x:c r="F24" s="6" t="e">
        <x:f>HYPERLINK("https://pwel.jp/scourses/48","つくりながら学ぶDC-DCコンバータ（2026/10/28・29）")</x:f>
        <x:v>HYPERLINK is not implemented. linkLocation=https://pwel.jp/scourses/48, friendlyName=つくりながら学ぶDC-DCコンバータ（2026/10/28・29）</x:v>
      </x:c>
      <x:c r="G24" s="6" t="e">
        <x:f>HYPERLINK("https://pwel.jp/scourses/61","パワー半導体デバイスのダブルパルス試験（日程調整中）")</x:f>
        <x:v>HYPERLINK is not implemented. linkLocation=https://pwel.jp/scourses/61, friendlyName=パワー半導体デバイスのダブルパルス試験（日程調整中）</x:v>
      </x:c>
      <x:c r="H24" s="6" t="e">
        <x:f>HYPERLINK("https://pwel.jp/scourses/73","シミュレータと実機で学ぶブラシレスモータ設計入門（2026/10/22）")</x:f>
        <x:v>HYPERLINK is not implemented. linkLocation=https://pwel.jp/scourses/73, friendlyName=シミュレータと実機で学ぶブラシレスモータ設計入門（2026/10/22）</x:v>
      </x:c>
      <x:c r="I24" s="6" t="e">
        <x:f>HYPERLINK("https://pwel.jp/scourses/92","1日でつかむ、組み込みマイコン基礎技術～マイコンによるアナログ・デジタル信号の取り扱い～（2026/12/21）")</x:f>
        <x:v>HYPERLINK is not implemented. linkLocation=https://pwel.jp/scourses/92, friendlyName=1日でつかむ、組み込みマイコン基礎技術～マイコンによるアナログ・デジタル信号の取り扱い～（2026/12/21）</x:v>
      </x:c>
      <x:c r="J24" s="6"/>
      <x:c r="K24" s="6"/>
      <x:c r="L24" s="6" t="e">
        <x:f>HYPERLINK("https://pwel.jp/scourses/43","機械系技術者のためのパワエレ基礎養成講座（2026/11/13）")</x:f>
        <x:v>HYPERLINK is not implemented. linkLocation=https://pwel.jp/scourses/43, friendlyName=機械系技術者のためのパワエレ基礎養成講座（2026/11/13）</x:v>
      </x:c>
      <x:c r="M24" s="6" t="e">
        <x:f>HYPERLINK("https://pwel.jp/scourses/52","自動車の省エネ化を実現するモータとその制御技術の基礎（2026/10/29）")</x:f>
        <x:v>HYPERLINK is not implemented. linkLocation=https://pwel.jp/scourses/52, friendlyName=自動車の省エネ化を実現するモータとその制御技術の基礎（2026/10/29）</x:v>
      </x:c>
      <x:c r="N24" s="6" t="e">
        <x:f>HYPERLINK("https://pwel.jp/scourses/2","インバータ（初級）インバータを扱ったことのない技術者向けの講座（2026/11/5）")</x:f>
        <x:v>HYPERLINK is not implemented. linkLocation=https://pwel.jp/scourses/2, friendlyName=インバータ（初級）インバータを扱ったことのない技術者向けの講座（2026/11/5）</x:v>
      </x:c>
      <x:c r="O24" s="6" t="e">
        <x:f>HYPERLINK("https://pwel.jp/scourses/44","基礎パワエレ回路の速習法～チョッパ回路の直感的攻略～（2026/12/4）")</x:f>
        <x:v>HYPERLINK is not implemented. linkLocation=https://pwel.jp/scourses/44, friendlyName=基礎パワエレ回路の速習法～チョッパ回路の直感的攻略～（2026/12/4）</x:v>
      </x:c>
      <x:c r="P24" s="6" t="e">
        <x:f>HYPERLINK("https://pwel.jp/scourses/70","Excelから始めるプログラミングと制御工学（2027/3/23）")</x:f>
        <x:v>HYPERLINK is not implemented. linkLocation=https://pwel.jp/scourses/70, friendlyName=Excelから始めるプログラミングと制御工学（2027/3/23）</x:v>
      </x:c>
      <x:c r="Q24" s="6" t="e">
        <x:f>HYPERLINK("https://pwel.jp/scourses/62","開発者のためのインバータ入門講座（2026/10/15）")</x:f>
        <x:v>HYPERLINK is not implemented. linkLocation=https://pwel.jp/scourses/62, friendlyName=開発者のためのインバータ入門講座（2026/10/15）</x:v>
      </x:c>
      <x:c r="R24" s="6" t="e">
        <x:f>HYPERLINK("https://pwel.jp/scourses/12","冷却設計の基礎と応用（2027/1/12）")</x:f>
        <x:v>HYPERLINK is not implemented. linkLocation=https://pwel.jp/scourses/12, friendlyName=冷却設計の基礎と応用（2027/1/12）</x:v>
      </x:c>
      <x:c r="S24" s="6"/>
    </x:row>
  </x:sheetData>
  <x:pageMargins left="0.7" right="0.7" top="0.75" bottom="0.75" header="0.3" footer="0.3"/>
</x:worksheet>
</file>

<file path=xl/worksheets/sheet3.xml><?xml version="1.0" encoding="utf-8"?>
<x:worksheet xmlns:x="http://schemas.openxmlformats.org/spreadsheetml/2006/main">
  <x:sheetFormatPr defaultRowHeight="15"/>
  <x:cols>
    <x:col min="1" max="1" width="14" hidden="0" customWidth="1"/>
    <x:col min="2" max="2" width="10" hidden="0" customWidth="1"/>
    <x:col min="3" max="3" width="10" hidden="0" customWidth="1"/>
    <x:col min="4" max="4" width="46" hidden="0" customWidth="1"/>
    <x:col min="5" max="5" width="16" hidden="0" customWidth="1"/>
    <x:col min="6" max="6" width="14" hidden="0" customWidth="1"/>
    <x:col min="7" max="7" width="14" hidden="0" customWidth="1"/>
    <x:col min="8" max="8" width="14" hidden="0" customWidth="1"/>
    <x:col min="9" max="9" width="36" hidden="0" customWidth="1"/>
    <x:col min="10" max="10" width="48" hidden="0" customWidth="1"/>
  </x:cols>
  <x:sheetData>
    <x:row r="1" ht="28" customHeight="1">
      <x:c r="A1" s="14" t="str">
        <x:v>区分</x:v>
      </x:c>
      <x:c r="B1" s="14" t="str">
        <x:v>レベル</x:v>
      </x:c>
      <x:c r="C1" s="14" t="str">
        <x:v>講座No</x:v>
      </x:c>
      <x:c r="D1" s="14" t="str">
        <x:v>講座名</x:v>
      </x:c>
      <x:c r="E1" s="14" t="str">
        <x:v>講師</x:v>
      </x:c>
      <x:c r="F1" s="14" t="str">
        <x:v>予定日-1</x:v>
      </x:c>
      <x:c r="G1" s="14" t="str">
        <x:v>予定日-2</x:v>
      </x:c>
      <x:c r="H1" s="14" t="str">
        <x:v>予定日-3</x:v>
      </x:c>
      <x:c r="I1" s="14" t="str">
        <x:v>URL</x:v>
      </x:c>
      <x:c r="J1" s="14" t="str">
        <x:v>講座特徴</x:v>
      </x:c>
    </x:row>
    <x:row r="2" ht="42" customHeight="1">
      <x:c r="A2" s="6" t="str">
        <x:v>ｅラーニング</x:v>
      </x:c>
      <x:c r="B2" s="6" t="str">
        <x:v>入門</x:v>
      </x:c>
      <x:c r="C2" s="6"/>
      <x:c r="D2" s="6" t="str">
        <x:v>実験で学ぶ社会人のためのパワエレ技術（導入編）</x:v>
      </x:c>
      <x:c r="E2" s="6" t="str">
        <x:v>-</x:v>
      </x:c>
      <x:c r="F2" s="6" t="str">
        <x:v>受付中</x:v>
      </x:c>
      <x:c r="G2" s="6"/>
      <x:c r="H2" s="6"/>
      <x:c r="I2" s="6" t="e">
        <x:f>HYPERLINK("https://pwel.jp/ecourses/9","https://pwel.jp/ecourses/9")</x:f>
        <x:v>HYPERLINK is not implemented. linkLocation=https://pwel.jp/ecourses/9, friendlyName=https://pwel.jp/ecourses/9</x:v>
      </x:c>
      <x:c r="J2" s="6" t="str">
        <x:v>実験とアニメーションで、数式を抑えてパワエレの全体像をつかむ講座</x:v>
      </x:c>
    </x:row>
    <x:row r="3" ht="42" customHeight="1">
      <x:c r="A3" s="6" t="str">
        <x:v>ｅラーニング</x:v>
      </x:c>
      <x:c r="B3" s="6" t="str">
        <x:v>入門</x:v>
      </x:c>
      <x:c r="C3" s="6"/>
      <x:c r="D3" s="6" t="str">
        <x:v>リスキリング講座：オームの法則とキルヒホッフの法則／パワエレ入門</x:v>
      </x:c>
      <x:c r="E3" s="6" t="str">
        <x:v>-</x:v>
      </x:c>
      <x:c r="F3" s="6" t="str">
        <x:v>受付中</x:v>
      </x:c>
      <x:c r="G3" s="6"/>
      <x:c r="H3" s="6"/>
      <x:c r="I3" s="6" t="e">
        <x:f>HYPERLINK("https://pwel.jp/ecourses/16","https://pwel.jp/ecourses/16")</x:f>
        <x:v>HYPERLINK is not implemented. linkLocation=https://pwel.jp/ecourses/16, friendlyName=https://pwel.jp/ecourses/16</x:v>
      </x:c>
      <x:c r="J3" s="6" t="str">
        <x:v>電気・回路の最初の基礎から、パワエレ入門まで学ぶeラーニング</x:v>
      </x:c>
    </x:row>
    <x:row r="4" ht="42" customHeight="1">
      <x:c r="A4" s="6" t="str">
        <x:v>ｅラーニング</x:v>
      </x:c>
      <x:c r="B4" s="6" t="str">
        <x:v>初級</x:v>
      </x:c>
      <x:c r="C4" s="6"/>
      <x:c r="D4" s="6" t="str">
        <x:v>実験で学ぶ社会人のためのパワエレ技術（基礎編）</x:v>
      </x:c>
      <x:c r="E4" s="6" t="str">
        <x:v>-</x:v>
      </x:c>
      <x:c r="F4" s="6" t="str">
        <x:v>受付中</x:v>
      </x:c>
      <x:c r="G4" s="6"/>
      <x:c r="H4" s="6"/>
      <x:c r="I4" s="6" t="e">
        <x:f>HYPERLINK("https://pwel.jp/ecourses/13","https://pwel.jp/ecourses/13")</x:f>
        <x:v>HYPERLINK is not implemented. linkLocation=https://pwel.jp/ecourses/13, friendlyName=https://pwel.jp/ecourses/13</x:v>
      </x:c>
      <x:c r="J4" s="6" t="str">
        <x:v>導入編の次に、回路の基礎原理を実験で腹落ちさせる講座</x:v>
      </x:c>
    </x:row>
    <x:row r="5" ht="42" customHeight="1">
      <x:c r="A5" s="6" t="str">
        <x:v>ｅラーニング</x:v>
      </x:c>
      <x:c r="B5" s="6" t="str">
        <x:v>初級</x:v>
      </x:c>
      <x:c r="C5" s="6"/>
      <x:c r="D5" s="6" t="str">
        <x:v>設計基礎技術講座・導入編</x:v>
      </x:c>
      <x:c r="E5" s="6" t="str">
        <x:v>-</x:v>
      </x:c>
      <x:c r="F5" s="6" t="str">
        <x:v>受付中</x:v>
      </x:c>
      <x:c r="G5" s="6"/>
      <x:c r="H5" s="6"/>
      <x:c r="I5" s="6" t="e">
        <x:f>HYPERLINK("https://pwel.jp/ecourses/2","https://pwel.jp/ecourses/2")</x:f>
        <x:v>HYPERLINK is not implemented. linkLocation=https://pwel.jp/ecourses/2, friendlyName=https://pwel.jp/ecourses/2</x:v>
      </x:c>
      <x:c r="J5" s="6" t="str">
        <x:v>設計の前提となる電気・回路の基礎を固める講座</x:v>
      </x:c>
    </x:row>
    <x:row r="6" ht="42" customHeight="1">
      <x:c r="A6" s="6" t="str">
        <x:v>ｅラーニング</x:v>
      </x:c>
      <x:c r="B6" s="6" t="str">
        <x:v>専門</x:v>
      </x:c>
      <x:c r="C6" s="6"/>
      <x:c r="D6" s="6" t="str">
        <x:v>設計基礎技術講座・設計編</x:v>
      </x:c>
      <x:c r="E6" s="6" t="str">
        <x:v>-</x:v>
      </x:c>
      <x:c r="F6" s="6" t="str">
        <x:v>受付中</x:v>
      </x:c>
      <x:c r="G6" s="6"/>
      <x:c r="H6" s="6"/>
      <x:c r="I6" s="6" t="e">
        <x:f>HYPERLINK("https://pwel.jp/ecourses/3","https://pwel.jp/ecourses/3")</x:f>
        <x:v>HYPERLINK is not implemented. linkLocation=https://pwel.jp/ecourses/3, friendlyName=https://pwel.jp/ecourses/3</x:v>
      </x:c>
      <x:c r="J6" s="6" t="str">
        <x:v>回路・部品配置・設計判断まで踏み込む設計実践編</x:v>
      </x:c>
    </x:row>
    <x:row r="7" ht="42" customHeight="1">
      <x:c r="A7" s="6" t="str">
        <x:v>ｅラーニング</x:v>
      </x:c>
      <x:c r="B7" s="6" t="str">
        <x:v>初級</x:v>
      </x:c>
      <x:c r="C7" s="6"/>
      <x:c r="D7" s="6" t="str">
        <x:v>基礎パワエレ回路の速習法</x:v>
      </x:c>
      <x:c r="E7" s="6" t="str">
        <x:v>横関先生</x:v>
      </x:c>
      <x:c r="F7" s="6" t="str">
        <x:v>受付中</x:v>
      </x:c>
      <x:c r="G7" s="6"/>
      <x:c r="H7" s="6"/>
      <x:c r="I7" s="6" t="e">
        <x:f>HYPERLINK("https://pwel.jp/ecourses/1","https://pwel.jp/ecourses/1")</x:f>
        <x:v>HYPERLINK is not implemented. linkLocation=https://pwel.jp/ecourses/1, friendlyName=https://pwel.jp/ecourses/1</x:v>
      </x:c>
      <x:c r="J7" s="6" t="str">
        <x:v>DC-DC回路の基本動作を直感的に学べる入門講座</x:v>
      </x:c>
    </x:row>
    <x:row r="8" ht="42" customHeight="1">
      <x:c r="A8" s="6" t="str">
        <x:v>ｅラーニング</x:v>
      </x:c>
      <x:c r="B8" s="6" t="str">
        <x:v>中級</x:v>
      </x:c>
      <x:c r="C8" s="6"/>
      <x:c r="D8" s="6" t="str">
        <x:v>高専の教師が教える、パワーエレクトロニクス入門講座</x:v>
      </x:c>
      <x:c r="E8" s="6" t="str">
        <x:v>川上先生</x:v>
      </x:c>
      <x:c r="F8" s="6" t="str">
        <x:v>受付中</x:v>
      </x:c>
      <x:c r="G8" s="6"/>
      <x:c r="H8" s="6"/>
      <x:c r="I8" s="6" t="e">
        <x:f>HYPERLINK("https://pwel.jp/ecourses/10","https://pwel.jp/ecourses/10")</x:f>
        <x:v>HYPERLINK is not implemented. linkLocation=https://pwel.jp/ecourses/10, friendlyName=https://pwel.jp/ecourses/10</x:v>
      </x:c>
      <x:c r="J8" s="6" t="str">
        <x:v>高専流のわかりやすい解説で、パワエレ入門を体系的に学ぶ講座</x:v>
      </x:c>
    </x:row>
    <x:row r="9" ht="42" customHeight="1">
      <x:c r="A9" s="6" t="str">
        <x:v>ｅラーニング</x:v>
      </x:c>
      <x:c r="B9" s="6" t="str">
        <x:v>初級</x:v>
      </x:c>
      <x:c r="C9" s="6"/>
      <x:c r="D9" s="6" t="str">
        <x:v>リチウムイオン電池の基礎</x:v>
      </x:c>
      <x:c r="E9" s="6" t="str">
        <x:v>鵜野先生</x:v>
      </x:c>
      <x:c r="F9" s="6" t="str">
        <x:v>受付中</x:v>
      </x:c>
      <x:c r="G9" s="6"/>
      <x:c r="H9" s="6"/>
      <x:c r="I9" s="6" t="e">
        <x:f>HYPERLINK("https://pwel.jp/ecourses/15","https://pwel.jp/ecourses/15")</x:f>
        <x:v>HYPERLINK is not implemented. linkLocation=https://pwel.jp/ecourses/15, friendlyName=https://pwel.jp/ecourses/15</x:v>
      </x:c>
      <x:c r="J9" s="6" t="str">
        <x:v>リチウムイオン電池の特性・劣化・管理の基礎を学ぶ講座</x:v>
      </x:c>
    </x:row>
    <x:row r="10" ht="42" customHeight="1">
      <x:c r="A10" s="6" t="str">
        <x:v>ｅラーニング</x:v>
      </x:c>
      <x:c r="B10" s="6" t="str">
        <x:v>中級</x:v>
      </x:c>
      <x:c r="C10" s="6"/>
      <x:c r="D10" s="6" t="str">
        <x:v>パワエレ制御技術講座</x:v>
      </x:c>
      <x:c r="E10" s="6" t="str">
        <x:v>大羽先生</x:v>
      </x:c>
      <x:c r="F10" s="6" t="str">
        <x:v>受付中</x:v>
      </x:c>
      <x:c r="G10" s="6"/>
      <x:c r="H10" s="6"/>
      <x:c r="I10" s="6" t="e">
        <x:f>HYPERLINK("https://pwel.jp/ecourses/14","https://pwel.jp/ecourses/14")</x:f>
        <x:v>HYPERLINK is not implemented. linkLocation=https://pwel.jp/ecourses/14, friendlyName=https://pwel.jp/ecourses/14</x:v>
      </x:c>
      <x:c r="J10" s="6" t="str">
        <x:v>開発スピードを上げるパワエレ制御の考え方と設計技術を学ぶ講座</x:v>
      </x:c>
    </x:row>
    <x:row r="11" ht="42" customHeight="1">
      <x:c r="A11" s="6" t="str">
        <x:v>ｅラーニング</x:v>
      </x:c>
      <x:c r="B11" s="6" t="str">
        <x:v>専門</x:v>
      </x:c>
      <x:c r="C11" s="6"/>
      <x:c r="D11" s="6" t="str">
        <x:v>平地研究室技術メモ ｅラーニング講座：変圧器とリアクトルの徹底理解</x:v>
      </x:c>
      <x:c r="E11" s="6" t="str">
        <x:v>平地先生</x:v>
      </x:c>
      <x:c r="F11" s="6" t="str">
        <x:v>受付中</x:v>
      </x:c>
      <x:c r="G11" s="6"/>
      <x:c r="H11" s="6"/>
      <x:c r="I11" s="6" t="e">
        <x:f>HYPERLINK("https://pwel.jp/ecourses/4","https://pwel.jp/ecourses/4")</x:f>
        <x:v>HYPERLINK is not implemented. linkLocation=https://pwel.jp/ecourses/4, friendlyName=https://pwel.jp/ecourses/4</x:v>
      </x:c>
      <x:c r="J11" s="6" t="str">
        <x:v>変圧器とリアクトルの基礎をじっくり学べる講座</x:v>
      </x:c>
    </x:row>
    <x:row r="12" ht="42" customHeight="1">
      <x:c r="A12" s="6" t="str">
        <x:v>ｅラーニング</x:v>
      </x:c>
      <x:c r="B12" s="6" t="str">
        <x:v>専門</x:v>
      </x:c>
      <x:c r="C12" s="6"/>
      <x:c r="D12" s="6" t="str">
        <x:v>平地研究室技術メモ ｅラーニング講座：DC/DCコンバータ入門</x:v>
      </x:c>
      <x:c r="E12" s="6" t="str">
        <x:v>平地先生</x:v>
      </x:c>
      <x:c r="F12" s="6" t="str">
        <x:v>受付中</x:v>
      </x:c>
      <x:c r="G12" s="6"/>
      <x:c r="H12" s="6"/>
      <x:c r="I12" s="6" t="e">
        <x:f>HYPERLINK("https://pwel.jp/ecourses/5","https://pwel.jp/ecourses/5")</x:f>
        <x:v>HYPERLINK is not implemented. linkLocation=https://pwel.jp/ecourses/5, friendlyName=https://pwel.jp/ecourses/5</x:v>
      </x:c>
      <x:c r="J12" s="6" t="str">
        <x:v>DC/DCコンバータの基本原理をわかりやすく学ぶ講座</x:v>
      </x:c>
    </x:row>
    <x:row r="13" ht="42" customHeight="1">
      <x:c r="A13" s="6" t="str">
        <x:v>ｅラーニング</x:v>
      </x:c>
      <x:c r="B13" s="6" t="str">
        <x:v>専門</x:v>
      </x:c>
      <x:c r="C13" s="6"/>
      <x:c r="D13" s="6" t="str">
        <x:v>平地研究室技術メモ ｅラーニング講座：パワエレ学習基礎講座</x:v>
      </x:c>
      <x:c r="E13" s="6" t="str">
        <x:v>平地先生</x:v>
      </x:c>
      <x:c r="F13" s="6" t="str">
        <x:v>受付中</x:v>
      </x:c>
      <x:c r="G13" s="6"/>
      <x:c r="H13" s="6"/>
      <x:c r="I13" s="6" t="e">
        <x:f>HYPERLINK("https://pwel.jp/ecourses/6","https://pwel.jp/ecourses/6")</x:f>
        <x:v>HYPERLINK is not implemented. linkLocation=https://pwel.jp/ecourses/6, friendlyName=https://pwel.jp/ecourses/6</x:v>
      </x:c>
      <x:c r="J13" s="6" t="str">
        <x:v>平地研究室技術メモをベースに、パワエレ基礎を広く学べる講座</x:v>
      </x:c>
    </x:row>
    <x:row r="14" ht="42" customHeight="1">
      <x:c r="A14" s="6" t="str">
        <x:v>ｅラーニング</x:v>
      </x:c>
      <x:c r="B14" s="6" t="str">
        <x:v>専門</x:v>
      </x:c>
      <x:c r="C14" s="6"/>
      <x:c r="D14" s="6" t="str">
        <x:v>赤木泰文教授のパワエレ講座：電動機と電動機駆動の基礎と実践</x:v>
      </x:c>
      <x:c r="E14" s="6" t="str">
        <x:v>赤木先生</x:v>
      </x:c>
      <x:c r="F14" s="6" t="str">
        <x:v>受付中</x:v>
      </x:c>
      <x:c r="G14" s="6"/>
      <x:c r="H14" s="6"/>
      <x:c r="I14" s="6" t="e">
        <x:f>HYPERLINK("https://pwel.jp/ecourses/7","https://pwel.jp/ecourses/7")</x:f>
        <x:v>HYPERLINK is not implemented. linkLocation=https://pwel.jp/ecourses/7, friendlyName=https://pwel.jp/ecourses/7</x:v>
      </x:c>
      <x:c r="J14" s="6" t="str">
        <x:v>赤木教授による、電動機と駆動の基礎から実践までの講義</x:v>
      </x:c>
    </x:row>
    <x:row r="15" ht="42" customHeight="1">
      <x:c r="A15" s="6" t="str">
        <x:v>ｅラーニング</x:v>
      </x:c>
      <x:c r="B15" s="6" t="str">
        <x:v>専門</x:v>
      </x:c>
      <x:c r="C15" s="6"/>
      <x:c r="D15" s="6" t="str">
        <x:v>赤木泰文教授のパワエレ講座：高周波パワーエレクトロニクス回路の基礎と実践</x:v>
      </x:c>
      <x:c r="E15" s="6" t="str">
        <x:v>赤木先生</x:v>
      </x:c>
      <x:c r="F15" s="6" t="str">
        <x:v>受付中</x:v>
      </x:c>
      <x:c r="G15" s="6"/>
      <x:c r="H15" s="6"/>
      <x:c r="I15" s="6" t="e">
        <x:f>HYPERLINK("https://pwel.jp/ecourses/8","https://pwel.jp/ecourses/8")</x:f>
        <x:v>HYPERLINK is not implemented. linkLocation=https://pwel.jp/ecourses/8, friendlyName=https://pwel.jp/ecourses/8</x:v>
      </x:c>
      <x:c r="J15" s="6" t="str">
        <x:v>赤木教授による、高周波パワエレ回路の基礎と実践の講義</x:v>
      </x:c>
    </x:row>
    <x:row r="16" ht="42" customHeight="1">
      <x:c r="A16" s="6" t="str">
        <x:v>セミナー</x:v>
      </x:c>
      <x:c r="B16" s="6" t="str">
        <x:v>初級</x:v>
      </x:c>
      <x:c r="C16" s="6" t="str">
        <x:v>201</x:v>
      </x:c>
      <x:c r="D16" s="6" t="str">
        <x:v>機械系技術者のためのパワエレ基礎養成講座</x:v>
      </x:c>
      <x:c r="E16" s="6" t="str">
        <x:v>横関先生</x:v>
      </x:c>
      <x:c r="F16" s="6" t="str">
        <x:v>2026/11/13</x:v>
      </x:c>
      <x:c r="G16" s="6" t="str">
        <x:v>2027/3/19</x:v>
      </x:c>
      <x:c r="H16" s="6"/>
      <x:c r="I16" s="6" t="e">
        <x:f>HYPERLINK("https://pwel.jp/scourses/43","https://pwel.jp/scourses/43")</x:f>
        <x:v>HYPERLINK is not implemented. linkLocation=https://pwel.jp/scourses/43, friendlyName=https://pwel.jp/scourses/43</x:v>
      </x:c>
      <x:c r="J16" s="6" t="str">
        <x:v>機械系技術者向けに、パワエレ基礎を実務目線で学び直す講座</x:v>
      </x:c>
    </x:row>
    <x:row r="17" ht="42" customHeight="1">
      <x:c r="A17" s="6" t="str">
        <x:v>セミナー</x:v>
      </x:c>
      <x:c r="B17" s="6" t="str">
        <x:v>入門</x:v>
      </x:c>
      <x:c r="C17" s="6" t="str">
        <x:v>146</x:v>
      </x:c>
      <x:c r="D17" s="6" t="str">
        <x:v>EV/HEVの特長から、パワエレ技術を理解する</x:v>
      </x:c>
      <x:c r="E17" s="6" t="str">
        <x:v>西嶋先生</x:v>
      </x:c>
      <x:c r="F17" s="6" t="str">
        <x:v>2026/10/30</x:v>
      </x:c>
      <x:c r="G17" s="6"/>
      <x:c r="H17" s="6"/>
      <x:c r="I17" s="6" t="e">
        <x:f>HYPERLINK("https://pwel.jp/scourses/53","https://pwel.jp/scourses/53")</x:f>
        <x:v>HYPERLINK is not implemented. linkLocation=https://pwel.jp/scourses/53, friendlyName=https://pwel.jp/scourses/53</x:v>
      </x:c>
      <x:c r="J17" s="6" t="str">
        <x:v>EV/HEVを切り口に、パワエレが使われる理由と要点を学ぶ講座</x:v>
      </x:c>
    </x:row>
    <x:row r="18" ht="42" customHeight="1">
      <x:c r="A18" s="6" t="str">
        <x:v>セミナー</x:v>
      </x:c>
      <x:c r="B18" s="6" t="str">
        <x:v>入門</x:v>
      </x:c>
      <x:c r="C18" s="6" t="str">
        <x:v>101</x:v>
      </x:c>
      <x:c r="D18" s="6" t="str">
        <x:v>電気工学入門機械系・情報系技術者のための電気入門講座</x:v>
      </x:c>
      <x:c r="E18" s="6" t="str">
        <x:v>森本先生</x:v>
      </x:c>
      <x:c r="F18" s="6" t="str">
        <x:v>2026/10/8</x:v>
      </x:c>
      <x:c r="G18" s="6" t="str">
        <x:v>2027/3/4</x:v>
      </x:c>
      <x:c r="H18" s="6"/>
      <x:c r="I18" s="6" t="e">
        <x:f>HYPERLINK("https://pwel.jp/scourses/1","https://pwel.jp/scourses/1")</x:f>
        <x:v>HYPERLINK is not implemented. linkLocation=https://pwel.jp/scourses/1, friendlyName=https://pwel.jp/scourses/1</x:v>
      </x:c>
      <x:c r="J18" s="6" t="str">
        <x:v>電気が苦手でも、電圧・電流・回路の基礎から学び直せる講座</x:v>
      </x:c>
    </x:row>
    <x:row r="19" ht="42" customHeight="1">
      <x:c r="A19" s="6" t="str">
        <x:v>セミナー</x:v>
      </x:c>
      <x:c r="B19" s="6" t="str">
        <x:v>初級</x:v>
      </x:c>
      <x:c r="C19" s="6" t="str">
        <x:v>171</x:v>
      </x:c>
      <x:c r="D19" s="6" t="str">
        <x:v>パワー半導体デバイスのゲート駆動技術</x:v>
      </x:c>
      <x:c r="E19" s="6" t="str">
        <x:v>白濱先生</x:v>
      </x:c>
      <x:c r="F19" s="6" t="str">
        <x:v>2026/9/17</x:v>
      </x:c>
      <x:c r="G19" s="6" t="str">
        <x:v>2027/3/2</x:v>
      </x:c>
      <x:c r="H19" s="6"/>
      <x:c r="I19" s="6" t="e">
        <x:f>HYPERLINK("https://pwel.jp/scourses/79","https://pwel.jp/scourses/79")</x:f>
        <x:v>HYPERLINK is not implemented. linkLocation=https://pwel.jp/scourses/79, friendlyName=https://pwel.jp/scourses/79</x:v>
      </x:c>
      <x:c r="J19" s="6" t="str">
        <x:v>ゲート駆動の基礎から実装上の注意点まで学ぶ講座</x:v>
      </x:c>
    </x:row>
    <x:row r="20" ht="42" customHeight="1">
      <x:c r="A20" s="6" t="str">
        <x:v>セミナー</x:v>
      </x:c>
      <x:c r="B20" s="6" t="str">
        <x:v>専門</x:v>
      </x:c>
      <x:c r="C20" s="6" t="str">
        <x:v>153</x:v>
      </x:c>
      <x:c r="D20" s="6" t="str">
        <x:v>パワー半導体デバイスのダブルパルス試験</x:v>
      </x:c>
      <x:c r="E20" s="6" t="str">
        <x:v>河村先生</x:v>
      </x:c>
      <x:c r="F20" s="6" t="str">
        <x:v>日程調整中</x:v>
      </x:c>
      <x:c r="G20" s="6"/>
      <x:c r="H20" s="6"/>
      <x:c r="I20" s="6" t="e">
        <x:f>HYPERLINK("https://pwel.jp/scourses/61","https://pwel.jp/scourses/61")</x:f>
        <x:v>HYPERLINK is not implemented. linkLocation=https://pwel.jp/scourses/61, friendlyName=https://pwel.jp/scourses/61</x:v>
      </x:c>
      <x:c r="J20" s="6" t="str">
        <x:v>ダブルパルス試験の目的・方法・評価ポイントを学ぶ講座</x:v>
      </x:c>
    </x:row>
    <x:row r="21" ht="42" customHeight="1">
      <x:c r="A21" s="6" t="str">
        <x:v>セミナー</x:v>
      </x:c>
      <x:c r="B21" s="6" t="str">
        <x:v>初級</x:v>
      </x:c>
      <x:c r="C21" s="6" t="str">
        <x:v>142</x:v>
      </x:c>
      <x:c r="D21" s="6" t="str">
        <x:v>回路を理解して正しく測る計測技術～入門編～</x:v>
      </x:c>
      <x:c r="E21" s="6" t="str">
        <x:v>日下先生</x:v>
      </x:c>
      <x:c r="F21" s="6" t="str">
        <x:v>2027/1/21</x:v>
      </x:c>
      <x:c r="G21" s="6"/>
      <x:c r="H21" s="6"/>
      <x:c r="I21" s="6" t="e">
        <x:f>HYPERLINK("https://pwel.jp/scourses/42","https://pwel.jp/scourses/42")</x:f>
        <x:v>HYPERLINK is not implemented. linkLocation=https://pwel.jp/scourses/42, friendlyName=https://pwel.jp/scourses/42</x:v>
      </x:c>
      <x:c r="J21" s="6" t="str">
        <x:v>回路を理解しながら、正しい計測の基本を学ぶ入門講座</x:v>
      </x:c>
    </x:row>
    <x:row r="22" ht="42" customHeight="1">
      <x:c r="A22" s="6" t="str">
        <x:v>セミナー</x:v>
      </x:c>
      <x:c r="B22" s="6" t="str">
        <x:v>初級</x:v>
      </x:c>
      <x:c r="C22" s="6" t="str">
        <x:v>113</x:v>
      </x:c>
      <x:c r="D22" s="6" t="str">
        <x:v>燃料電池技術知って得する基礎知識</x:v>
      </x:c>
      <x:c r="E22" s="6" t="str">
        <x:v>早瀬先生</x:v>
      </x:c>
      <x:c r="F22" s="6" t="str">
        <x:v>2027/1/22</x:v>
      </x:c>
      <x:c r="G22" s="6"/>
      <x:c r="H22" s="6"/>
      <x:c r="I22" s="6" t="e">
        <x:f>HYPERLINK("https://pwel.jp/scourses/13","https://pwel.jp/scourses/13")</x:f>
        <x:v>HYPERLINK is not implemented. linkLocation=https://pwel.jp/scourses/13, friendlyName=https://pwel.jp/scourses/13</x:v>
      </x:c>
      <x:c r="J22" s="6" t="str">
        <x:v>燃料電池の基礎知識をコンパクトに学ぶ講座</x:v>
      </x:c>
    </x:row>
    <x:row r="23" ht="42" customHeight="1">
      <x:c r="A23" s="6" t="str">
        <x:v>セミナー</x:v>
      </x:c>
      <x:c r="B23" s="6" t="str">
        <x:v>中級</x:v>
      </x:c>
      <x:c r="C23" s="6" t="str">
        <x:v>140</x:v>
      </x:c>
      <x:c r="D23" s="6" t="str">
        <x:v>パワエレ屋必見、リチウムイオン電池の基礎とパワエレ技術</x:v>
      </x:c>
      <x:c r="E23" s="6" t="str">
        <x:v>鵜野先生</x:v>
      </x:c>
      <x:c r="F23" s="6" t="str">
        <x:v>2027/1/25</x:v>
      </x:c>
      <x:c r="G23" s="6"/>
      <x:c r="H23" s="6"/>
      <x:c r="I23" s="6" t="e">
        <x:f>HYPERLINK("https://pwel.jp/scourses/40","https://pwel.jp/scourses/40")</x:f>
        <x:v>HYPERLINK is not implemented. linkLocation=https://pwel.jp/scourses/40, friendlyName=https://pwel.jp/scourses/40</x:v>
      </x:c>
      <x:c r="J23" s="6" t="str">
        <x:v>リチウムイオン電池の基礎とパワエレとの関わりを学ぶ講座</x:v>
      </x:c>
    </x:row>
    <x:row r="24" ht="42" customHeight="1">
      <x:c r="A24" s="6" t="str">
        <x:v>セミナー</x:v>
      </x:c>
      <x:c r="B24" s="6" t="str">
        <x:v>中級</x:v>
      </x:c>
      <x:c r="C24" s="6" t="str">
        <x:v>175</x:v>
      </x:c>
      <x:c r="D24" s="6" t="str">
        <x:v>SPICEのデバイスモデリング基礎とAI活用</x:v>
      </x:c>
      <x:c r="E24" s="6" t="str">
        <x:v>嶌末先生</x:v>
      </x:c>
      <x:c r="F24" s="6" t="str">
        <x:v>2026/12/10</x:v>
      </x:c>
      <x:c r="G24" s="6"/>
      <x:c r="H24" s="6"/>
      <x:c r="I24" s="6" t="e">
        <x:f>HYPERLINK("https://pwel.jp/scourses/83","https://pwel.jp/scourses/83")</x:f>
        <x:v>HYPERLINK is not implemented. linkLocation=https://pwel.jp/scourses/83, friendlyName=https://pwel.jp/scourses/83</x:v>
      </x:c>
      <x:c r="J24" s="6" t="str">
        <x:v>SPICEモデル作成の基礎とAI活用の可能性を学ぶ講座</x:v>
      </x:c>
    </x:row>
    <x:row r="25" ht="42" customHeight="1">
      <x:c r="A25" s="6" t="str">
        <x:v>セミナー</x:v>
      </x:c>
      <x:c r="B25" s="6" t="str">
        <x:v>専門</x:v>
      </x:c>
      <x:c r="C25" s="6" t="str">
        <x:v>136</x:v>
      </x:c>
      <x:c r="D25" s="6" t="str">
        <x:v>パワエレにおけるトラブルと対策（演習付き）</x:v>
      </x:c>
      <x:c r="E25" s="6" t="str">
        <x:v>森本先生</x:v>
      </x:c>
      <x:c r="F25" s="6" t="str">
        <x:v>2027/1/14</x:v>
      </x:c>
      <x:c r="G25" s="6"/>
      <x:c r="H25" s="6"/>
      <x:c r="I25" s="6" t="e">
        <x:f>HYPERLINK("https://pwel.jp/scourses/36","https://pwel.jp/scourses/36")</x:f>
        <x:v>HYPERLINK is not implemented. linkLocation=https://pwel.jp/scourses/36, friendlyName=https://pwel.jp/scourses/36</x:v>
      </x:c>
      <x:c r="J25" s="6" t="str">
        <x:v>よくあるトラブル事例から原因と対策を演習付きで学ぶ講座</x:v>
      </x:c>
    </x:row>
    <x:row r="26" ht="42" customHeight="1">
      <x:c r="A26" s="6" t="str">
        <x:v>セミナー</x:v>
      </x:c>
      <x:c r="B26" s="6" t="str">
        <x:v>中級</x:v>
      </x:c>
      <x:c r="C26" s="6" t="str">
        <x:v>112</x:v>
      </x:c>
      <x:c r="D26" s="6" t="str">
        <x:v>冷却設計の基礎と応用</x:v>
      </x:c>
      <x:c r="E26" s="6" t="str">
        <x:v>安達先生</x:v>
      </x:c>
      <x:c r="F26" s="6" t="str">
        <x:v>2027/1/12</x:v>
      </x:c>
      <x:c r="G26" s="6"/>
      <x:c r="H26" s="6"/>
      <x:c r="I26" s="6" t="e">
        <x:f>HYPERLINK("https://pwel.jp/scourses/12","https://pwel.jp/scourses/12")</x:f>
        <x:v>HYPERLINK is not implemented. linkLocation=https://pwel.jp/scourses/12, friendlyName=https://pwel.jp/scourses/12</x:v>
      </x:c>
      <x:c r="J26" s="6" t="str">
        <x:v>冷却設計の基礎から応用までを体系的に学ぶ講座</x:v>
      </x:c>
    </x:row>
    <x:row r="27" ht="42" customHeight="1">
      <x:c r="A27" s="6" t="str">
        <x:v>セミナー</x:v>
      </x:c>
      <x:c r="B27" s="6" t="str">
        <x:v>専門</x:v>
      </x:c>
      <x:c r="C27" s="6" t="str">
        <x:v>128</x:v>
      </x:c>
      <x:c r="D27" s="6" t="str">
        <x:v>車載・パワエレ機器にみる熱対策～熱で失敗しないための基礎と実践～</x:v>
      </x:c>
      <x:c r="E27" s="6" t="str">
        <x:v>国峯先生</x:v>
      </x:c>
      <x:c r="F27" s="6" t="str">
        <x:v>2026/12/24</x:v>
      </x:c>
      <x:c r="G27" s="6"/>
      <x:c r="H27" s="6"/>
      <x:c r="I27" s="6" t="e">
        <x:f>HYPERLINK("https://pwel.jp/scourses/28","https://pwel.jp/scourses/28")</x:f>
        <x:v>HYPERLINK is not implemented. linkLocation=https://pwel.jp/scourses/28, friendlyName=https://pwel.jp/scourses/28</x:v>
      </x:c>
      <x:c r="J27" s="6" t="str">
        <x:v>車載・パワエレ機器の熱対策を失敗しにくい視点で学ぶ講座</x:v>
      </x:c>
    </x:row>
    <x:row r="28" ht="42" customHeight="1">
      <x:c r="A28" s="6" t="str">
        <x:v>セミナー</x:v>
      </x:c>
      <x:c r="B28" s="6" t="str">
        <x:v>中級</x:v>
      </x:c>
      <x:c r="C28" s="6" t="str">
        <x:v>110</x:v>
      </x:c>
      <x:c r="D28" s="6" t="str">
        <x:v>ノイズ対策技術パワエレノイズの原因と対策</x:v>
      </x:c>
      <x:c r="E28" s="6" t="str">
        <x:v>大島先生</x:v>
      </x:c>
      <x:c r="F28" s="6" t="str">
        <x:v>2026/11/12</x:v>
      </x:c>
      <x:c r="G28" s="6" t="str">
        <x:v>2027/3/11</x:v>
      </x:c>
      <x:c r="H28" s="6"/>
      <x:c r="I28" s="6" t="e">
        <x:f>HYPERLINK("https://pwel.jp/scourses/10","https://pwel.jp/scourses/10")</x:f>
        <x:v>HYPERLINK is not implemented. linkLocation=https://pwel.jp/scourses/10, friendlyName=https://pwel.jp/scourses/10</x:v>
      </x:c>
      <x:c r="J28" s="6" t="str">
        <x:v>パワエレノイズの発生原因と実務で使う対策を整理する講座</x:v>
      </x:c>
    </x:row>
    <x:row r="29" ht="42" customHeight="1">
      <x:c r="A29" s="6" t="str">
        <x:v>セミナー</x:v>
      </x:c>
      <x:c r="B29" s="6" t="str">
        <x:v>専門</x:v>
      </x:c>
      <x:c r="C29" s="6" t="str">
        <x:v>138</x:v>
      </x:c>
      <x:c r="D29" s="6" t="str">
        <x:v>パワーエレクトロニクス機器における電磁ノイズ対策の考え方</x:v>
      </x:c>
      <x:c r="E29" s="6" t="str">
        <x:v>清水先生</x:v>
      </x:c>
      <x:c r="F29" s="6" t="str">
        <x:v>2027/2/4</x:v>
      </x:c>
      <x:c r="G29" s="6"/>
      <x:c r="H29" s="6"/>
      <x:c r="I29" s="6" t="e">
        <x:f>HYPERLINK("https://pwel.jp/scourses/38","https://pwel.jp/scourses/38")</x:f>
        <x:v>HYPERLINK is not implemented. linkLocation=https://pwel.jp/scourses/38, friendlyName=https://pwel.jp/scourses/38</x:v>
      </x:c>
      <x:c r="J29" s="6" t="str">
        <x:v>電磁ノイズ対策を機器全体の視点で捉える講座</x:v>
      </x:c>
    </x:row>
    <x:row r="30" ht="42" customHeight="1">
      <x:c r="A30" s="6" t="str">
        <x:v>セミナー</x:v>
      </x:c>
      <x:c r="B30" s="6" t="str">
        <x:v>専門</x:v>
      </x:c>
      <x:c r="C30" s="6" t="str">
        <x:v>129</x:v>
      </x:c>
      <x:c r="D30" s="6" t="str">
        <x:v>高周波電力変換器における磁性素子～構造技術と負荷試験法～</x:v>
      </x:c>
      <x:c r="E30" s="6" t="str">
        <x:v>折川先生</x:v>
      </x:c>
      <x:c r="F30" s="6" t="str">
        <x:v>2026/12/9</x:v>
      </x:c>
      <x:c r="G30" s="6"/>
      <x:c r="H30" s="6"/>
      <x:c r="I30" s="6" t="e">
        <x:f>HYPERLINK("https://pwel.jp/scourses/29","https://pwel.jp/scourses/29")</x:f>
        <x:v>HYPERLINK is not implemented. linkLocation=https://pwel.jp/scourses/29, friendlyName=https://pwel.jp/scourses/29</x:v>
      </x:c>
      <x:c r="J30" s="6" t="str">
        <x:v>高周波電力変換器で使う磁性素子の構造と試験法を学ぶ講座</x:v>
      </x:c>
    </x:row>
    <x:row r="31" ht="42" customHeight="1">
      <x:c r="A31" s="6" t="str">
        <x:v>セミナー</x:v>
      </x:c>
      <x:c r="B31" s="6" t="str">
        <x:v>専門</x:v>
      </x:c>
      <x:c r="C31" s="6" t="str">
        <x:v>134</x:v>
      </x:c>
      <x:c r="D31" s="6" t="str">
        <x:v>ノイズを出さない！誤動作させない！スイッチング電源 基板設計の基本作法と考え方</x:v>
      </x:c>
      <x:c r="E31" s="6" t="str">
        <x:v>梅谷先生</x:v>
      </x:c>
      <x:c r="F31" s="6" t="str">
        <x:v>日程調整中</x:v>
      </x:c>
      <x:c r="G31" s="6"/>
      <x:c r="H31" s="6"/>
      <x:c r="I31" s="6" t="e">
        <x:f>HYPERLINK("https://pwel.jp/scourses/34","https://pwel.jp/scourses/34")</x:f>
        <x:v>HYPERLINK is not implemented. linkLocation=https://pwel.jp/scourses/34, friendlyName=https://pwel.jp/scourses/34</x:v>
      </x:c>
      <x:c r="J31" s="6" t="str">
        <x:v>ノイズを出さない基板設計の基本作法と配線の考え方を学ぶ講座</x:v>
      </x:c>
    </x:row>
    <x:row r="32" ht="42" customHeight="1">
      <x:c r="A32" s="6" t="str">
        <x:v>セミナー</x:v>
      </x:c>
      <x:c r="B32" s="6" t="str">
        <x:v>専門</x:v>
      </x:c>
      <x:c r="C32" s="6" t="str">
        <x:v>135</x:v>
      </x:c>
      <x:c r="D32" s="6" t="str">
        <x:v>パワーコンバータ用インダクタ/トランスの最新技術とその設計法</x:v>
      </x:c>
      <x:c r="E32" s="6" t="str">
        <x:v>今岡先生</x:v>
      </x:c>
      <x:c r="F32" s="6" t="str">
        <x:v>2026/11/30</x:v>
      </x:c>
      <x:c r="G32" s="6"/>
      <x:c r="H32" s="6"/>
      <x:c r="I32" s="6" t="e">
        <x:f>HYPERLINK("https://pwel.jp/scourses/35","https://pwel.jp/scourses/35")</x:f>
        <x:v>HYPERLINK is not implemented. linkLocation=https://pwel.jp/scourses/35, friendlyName=https://pwel.jp/scourses/35</x:v>
      </x:c>
      <x:c r="J32" s="6" t="str">
        <x:v>インダクタ・トランスの最新技術と設計の勘所を押さえる講座</x:v>
      </x:c>
    </x:row>
    <x:row r="33" ht="42" customHeight="1">
      <x:c r="A33" s="6" t="str">
        <x:v>セミナー</x:v>
      </x:c>
      <x:c r="B33" s="6" t="str">
        <x:v>専門</x:v>
      </x:c>
      <x:c r="C33" s="6" t="str">
        <x:v>161</x:v>
      </x:c>
      <x:c r="D33" s="6" t="str">
        <x:v>SiC/GaNのゲートドライブ技術と実際</x:v>
      </x:c>
      <x:c r="E33" s="6" t="str">
        <x:v>浜田先生</x:v>
      </x:c>
      <x:c r="F33" s="6" t="str">
        <x:v>2026/11/19</x:v>
      </x:c>
      <x:c r="G33" s="6"/>
      <x:c r="H33" s="6"/>
      <x:c r="I33" s="6" t="e">
        <x:f>HYPERLINK("https://pwel.jp/scourses/69","https://pwel.jp/scourses/69")</x:f>
        <x:v>HYPERLINK is not implemented. linkLocation=https://pwel.jp/scourses/69, friendlyName=https://pwel.jp/scourses/69</x:v>
      </x:c>
      <x:c r="J33" s="6" t="str">
        <x:v>SiC/GaNの性能を引き出すゲートドライブ設計を学ぶ講座</x:v>
      </x:c>
    </x:row>
    <x:row r="34" ht="42" customHeight="1">
      <x:c r="A34" s="6" t="str">
        <x:v>セミナー</x:v>
      </x:c>
      <x:c r="B34" s="6" t="str">
        <x:v>初級</x:v>
      </x:c>
      <x:c r="C34" s="6" t="str">
        <x:v>178</x:v>
      </x:c>
      <x:c r="D34" s="6" t="str">
        <x:v>パワエレの試験環境整備と安全確保の考え方</x:v>
      </x:c>
      <x:c r="E34" s="6" t="str">
        <x:v>海田先生</x:v>
      </x:c>
      <x:c r="F34" s="6" t="str">
        <x:v>2026/11/16</x:v>
      </x:c>
      <x:c r="G34" s="6" t="str">
        <x:v>2027/3/5</x:v>
      </x:c>
      <x:c r="H34" s="6"/>
      <x:c r="I34" s="6" t="e">
        <x:f>HYPERLINK("https://pwel.jp/scourses/86","https://pwel.jp/scourses/86")</x:f>
        <x:v>HYPERLINK is not implemented. linkLocation=https://pwel.jp/scourses/86, friendlyName=https://pwel.jp/scourses/86</x:v>
      </x:c>
      <x:c r="J34" s="6" t="str">
        <x:v>安全に試験を進めるための環境整備とリスク低減の考え方を学ぶ講座</x:v>
      </x:c>
    </x:row>
    <x:row r="35" ht="42" customHeight="1">
      <x:c r="A35" s="6" t="str">
        <x:v>セミナー</x:v>
      </x:c>
      <x:c r="B35" s="6" t="str">
        <x:v>初級</x:v>
      </x:c>
      <x:c r="C35" s="6" t="str">
        <x:v>164</x:v>
      </x:c>
      <x:c r="D35" s="6" t="str">
        <x:v>DC-DCコンバータの基礎～導入講座～（前編）</x:v>
      </x:c>
      <x:c r="E35" s="6" t="str">
        <x:v>大島先生</x:v>
      </x:c>
      <x:c r="F35" s="6" t="str">
        <x:v>2026/9/15</x:v>
      </x:c>
      <x:c r="G35" s="6" t="str">
        <x:v>2027/1/15</x:v>
      </x:c>
      <x:c r="H35" s="6"/>
      <x:c r="I35" s="6" t="e">
        <x:f>HYPERLINK("https://pwel.jp/scourses/74","https://pwel.jp/scourses/74")</x:f>
        <x:v>HYPERLINK is not implemented. linkLocation=https://pwel.jp/scourses/74, friendlyName=https://pwel.jp/scourses/74</x:v>
      </x:c>
      <x:c r="J35" s="6" t="str">
        <x:v>DC-DCコンバータの基本動作を前編で押さえる導入講座</x:v>
      </x:c>
    </x:row>
    <x:row r="36" ht="42" customHeight="1">
      <x:c r="A36" s="6" t="str">
        <x:v>セミナー</x:v>
      </x:c>
      <x:c r="B36" s="6" t="str">
        <x:v>初級</x:v>
      </x:c>
      <x:c r="C36" s="6" t="str">
        <x:v>165</x:v>
      </x:c>
      <x:c r="D36" s="6" t="str">
        <x:v>DC-DCコンバータの基礎～導入講座～（後編）</x:v>
      </x:c>
      <x:c r="E36" s="6" t="str">
        <x:v>大島先生</x:v>
      </x:c>
      <x:c r="F36" s="6" t="str">
        <x:v>2026/9/30</x:v>
      </x:c>
      <x:c r="G36" s="6" t="str">
        <x:v>2027/1/29</x:v>
      </x:c>
      <x:c r="H36" s="6"/>
      <x:c r="I36" s="6" t="e">
        <x:f>HYPERLINK("https://pwel.jp/scourses/72","https://pwel.jp/scourses/72")</x:f>
        <x:v>HYPERLINK is not implemented. linkLocation=https://pwel.jp/scourses/72, friendlyName=https://pwel.jp/scourses/72</x:v>
      </x:c>
      <x:c r="J36" s="6" t="str">
        <x:v>前編の理解を踏まえ、DC-DCの基礎を後編で深める講座</x:v>
      </x:c>
    </x:row>
    <x:row r="37" ht="42" customHeight="1">
      <x:c r="A37" s="6" t="str">
        <x:v>セミナー</x:v>
      </x:c>
      <x:c r="B37" s="6" t="str">
        <x:v>初級</x:v>
      </x:c>
      <x:c r="C37" s="6" t="str">
        <x:v>202</x:v>
      </x:c>
      <x:c r="D37" s="6" t="str">
        <x:v>基礎パワエレ回路の速習法～チョッパ回路の直感的攻略～</x:v>
      </x:c>
      <x:c r="E37" s="6" t="str">
        <x:v>横関先生</x:v>
      </x:c>
      <x:c r="F37" s="6" t="str">
        <x:v>2026/12/4</x:v>
      </x:c>
      <x:c r="G37" s="6"/>
      <x:c r="H37" s="6"/>
      <x:c r="I37" s="6" t="e">
        <x:f>HYPERLINK("https://pwel.jp/scourses/44","https://pwel.jp/scourses/44")</x:f>
        <x:v>HYPERLINK is not implemented. linkLocation=https://pwel.jp/scourses/44, friendlyName=https://pwel.jp/scourses/44</x:v>
      </x:c>
      <x:c r="J37" s="6" t="str">
        <x:v>数式に頼りすぎず、チョッパ回路を直感的に理解する講座</x:v>
      </x:c>
    </x:row>
    <x:row r="38" ht="42" customHeight="1">
      <x:c r="A38" s="6" t="str">
        <x:v>セミナー</x:v>
      </x:c>
      <x:c r="B38" s="6" t="str">
        <x:v>中級</x:v>
      </x:c>
      <x:c r="C38" s="6" t="str">
        <x:v>116</x:v>
      </x:c>
      <x:c r="D38" s="6" t="str">
        <x:v>演習によるDC-DCコンバータレベルアップ講座</x:v>
      </x:c>
      <x:c r="E38" s="6" t="str">
        <x:v>平地先生</x:v>
      </x:c>
      <x:c r="F38" s="6" t="str">
        <x:v>2027/2/2</x:v>
      </x:c>
      <x:c r="G38" s="6"/>
      <x:c r="H38" s="6"/>
      <x:c r="I38" s="6" t="e">
        <x:f>HYPERLINK("https://pwel.jp/scourses/16","https://pwel.jp/scourses/16")</x:f>
        <x:v>HYPERLINK is not implemented. linkLocation=https://pwel.jp/scourses/16, friendlyName=https://pwel.jp/scourses/16</x:v>
      </x:c>
      <x:c r="J38" s="6" t="str">
        <x:v>演習を通じてDC-DCコンバータの理解を一段深める講座</x:v>
      </x:c>
    </x:row>
    <x:row r="39" ht="42" customHeight="1">
      <x:c r="A39" s="6" t="str">
        <x:v>セミナー</x:v>
      </x:c>
      <x:c r="B39" s="6" t="str">
        <x:v>中級</x:v>
      </x:c>
      <x:c r="C39" s="6" t="str">
        <x:v>151</x:v>
      </x:c>
      <x:c r="D39" s="6" t="str">
        <x:v>演習による変圧器・リアクトル徹底理解講座</x:v>
      </x:c>
      <x:c r="E39" s="6" t="str">
        <x:v>平地先生</x:v>
      </x:c>
      <x:c r="F39" s="6" t="str">
        <x:v>2027/1/19</x:v>
      </x:c>
      <x:c r="G39" s="6"/>
      <x:c r="H39" s="6"/>
      <x:c r="I39" s="6" t="e">
        <x:f>HYPERLINK("https://pwel.jp/scourses/58","https://pwel.jp/scourses/58")</x:f>
        <x:v>HYPERLINK is not implemented. linkLocation=https://pwel.jp/scourses/58, friendlyName=https://pwel.jp/scourses/58</x:v>
      </x:c>
      <x:c r="J39" s="6" t="str">
        <x:v>変圧器・リアクトルを演習で徹底理解する講座</x:v>
      </x:c>
    </x:row>
    <x:row r="40" ht="42" customHeight="1">
      <x:c r="A40" s="6" t="str">
        <x:v>セミナー</x:v>
      </x:c>
      <x:c r="B40" s="6" t="str">
        <x:v>専門</x:v>
      </x:c>
      <x:c r="C40" s="6" t="str">
        <x:v>122</x:v>
      </x:c>
      <x:c r="D40" s="6" t="str">
        <x:v>DC-DCコンバータの徹底理解講座（LLCコンバータ）</x:v>
      </x:c>
      <x:c r="E40" s="6" t="str">
        <x:v>平地先生</x:v>
      </x:c>
      <x:c r="F40" s="6" t="str">
        <x:v>2026/12/15</x:v>
      </x:c>
      <x:c r="G40" s="6"/>
      <x:c r="H40" s="6"/>
      <x:c r="I40" s="6" t="e">
        <x:f>HYPERLINK("https://pwel.jp/scourses/22","https://pwel.jp/scourses/22")</x:f>
        <x:v>HYPERLINK is not implemented. linkLocation=https://pwel.jp/scourses/22, friendlyName=https://pwel.jp/scourses/22</x:v>
      </x:c>
      <x:c r="J40" s="6" t="str">
        <x:v>LLCコンバータの原理・波形・設計の要点を深掘りする講座</x:v>
      </x:c>
    </x:row>
    <x:row r="41" ht="42" customHeight="1">
      <x:c r="A41" s="6" t="str">
        <x:v>セミナー</x:v>
      </x:c>
      <x:c r="B41" s="6" t="str">
        <x:v>専門</x:v>
      </x:c>
      <x:c r="C41" s="6" t="str">
        <x:v>123</x:v>
      </x:c>
      <x:c r="D41" s="6" t="str">
        <x:v>DC-DCコンバータの徹底理解講座（DABコンバータ）</x:v>
      </x:c>
      <x:c r="E41" s="6" t="str">
        <x:v>平地先生</x:v>
      </x:c>
      <x:c r="F41" s="6" t="str">
        <x:v>2027/1/7</x:v>
      </x:c>
      <x:c r="G41" s="6"/>
      <x:c r="H41" s="6"/>
      <x:c r="I41" s="6" t="e">
        <x:f>HYPERLINK("https://pwel.jp/scourses/23","https://pwel.jp/scourses/23")</x:f>
        <x:v>HYPERLINK is not implemented. linkLocation=https://pwel.jp/scourses/23, friendlyName=https://pwel.jp/scourses/23</x:v>
      </x:c>
      <x:c r="J41" s="6" t="str">
        <x:v>DABコンバータの動作原理と設計の勘所を学ぶ講座</x:v>
      </x:c>
    </x:row>
    <x:row r="42" ht="42" customHeight="1">
      <x:c r="A42" s="6" t="str">
        <x:v>セミナー</x:v>
      </x:c>
      <x:c r="B42" s="6" t="str">
        <x:v>専門</x:v>
      </x:c>
      <x:c r="C42" s="6" t="str">
        <x:v>124</x:v>
      </x:c>
      <x:c r="D42" s="6" t="str">
        <x:v>DC-DCコンバータの徹底理解講座（フォワード型）</x:v>
      </x:c>
      <x:c r="E42" s="6" t="str">
        <x:v>平地先生</x:v>
      </x:c>
      <x:c r="F42" s="6" t="str">
        <x:v>2027/3/16</x:v>
      </x:c>
      <x:c r="G42" s="6"/>
      <x:c r="H42" s="6"/>
      <x:c r="I42" s="6" t="e">
        <x:f>HYPERLINK("https://pwel.jp/scourses/24","https://pwel.jp/scourses/24")</x:f>
        <x:v>HYPERLINK is not implemented. linkLocation=https://pwel.jp/scourses/24, friendlyName=https://pwel.jp/scourses/24</x:v>
      </x:c>
      <x:c r="J42" s="6" t="str">
        <x:v>フォワード型DC-DCの原理と設計ポイントを押さえる講座</x:v>
      </x:c>
    </x:row>
    <x:row r="43" ht="42" customHeight="1">
      <x:c r="A43" s="6" t="str">
        <x:v>セミナー</x:v>
      </x:c>
      <x:c r="B43" s="6" t="str">
        <x:v>専門</x:v>
      </x:c>
      <x:c r="C43" s="6" t="str">
        <x:v>125</x:v>
      </x:c>
      <x:c r="D43" s="6" t="str">
        <x:v>DC-DCコンバータの徹底理解講座（ブリッジ型）</x:v>
      </x:c>
      <x:c r="E43" s="6" t="str">
        <x:v>平地先生</x:v>
      </x:c>
      <x:c r="F43" s="6" t="str">
        <x:v>2027/2/16</x:v>
      </x:c>
      <x:c r="G43" s="6"/>
      <x:c r="H43" s="6"/>
      <x:c r="I43" s="6" t="e">
        <x:f>HYPERLINK("https://pwel.jp/scourses/25","https://pwel.jp/scourses/25")</x:f>
        <x:v>HYPERLINK is not implemented. linkLocation=https://pwel.jp/scourses/25, friendlyName=https://pwel.jp/scourses/25</x:v>
      </x:c>
      <x:c r="J43" s="6" t="str">
        <x:v>ブリッジ型DC-DCの構成と特性を深く理解する講座</x:v>
      </x:c>
    </x:row>
    <x:row r="44" ht="42" customHeight="1">
      <x:c r="A44" s="6" t="str">
        <x:v>セミナー</x:v>
      </x:c>
      <x:c r="B44" s="6" t="str">
        <x:v>専門</x:v>
      </x:c>
      <x:c r="C44" s="6" t="str">
        <x:v>126</x:v>
      </x:c>
      <x:c r="D44" s="6" t="str">
        <x:v>DC-DCコンバータの徹底理解講座（電流型・双方向DDコン）</x:v>
      </x:c>
      <x:c r="E44" s="6" t="str">
        <x:v>平地先生</x:v>
      </x:c>
      <x:c r="F44" s="6" t="str">
        <x:v>2026/10/13</x:v>
      </x:c>
      <x:c r="G44" s="6"/>
      <x:c r="H44" s="6"/>
      <x:c r="I44" s="6" t="e">
        <x:f>HYPERLINK("https://pwel.jp/scourses/26","https://pwel.jp/scourses/26")</x:f>
        <x:v>HYPERLINK is not implemented. linkLocation=https://pwel.jp/scourses/26, friendlyName=https://pwel.jp/scourses/26</x:v>
      </x:c>
      <x:c r="J44" s="6" t="str">
        <x:v>電流型・双方向DC-DCの特長と設計視点を学ぶ講座</x:v>
      </x:c>
    </x:row>
    <x:row r="45" ht="42" customHeight="1">
      <x:c r="A45" s="6" t="str">
        <x:v>セミナー</x:v>
      </x:c>
      <x:c r="B45" s="6" t="str">
        <x:v>専門</x:v>
      </x:c>
      <x:c r="C45" s="6" t="str">
        <x:v>127</x:v>
      </x:c>
      <x:c r="D45" s="6" t="str">
        <x:v>DC-DCコンバータの徹底理解講座（PFCコンバータ）</x:v>
      </x:c>
      <x:c r="E45" s="6" t="str">
        <x:v>平地先生</x:v>
      </x:c>
      <x:c r="F45" s="6" t="str">
        <x:v>2026/10/27</x:v>
      </x:c>
      <x:c r="G45" s="6"/>
      <x:c r="H45" s="6"/>
      <x:c r="I45" s="6" t="e">
        <x:f>HYPERLINK("https://pwel.jp/scourses/27","https://pwel.jp/scourses/27")</x:f>
        <x:v>HYPERLINK is not implemented. linkLocation=https://pwel.jp/scourses/27, friendlyName=https://pwel.jp/scourses/27</x:v>
      </x:c>
      <x:c r="J45" s="6" t="str">
        <x:v>PFCコンバータの基礎から実務上の勘所まで学ぶ講座</x:v>
      </x:c>
    </x:row>
    <x:row r="46" ht="42" customHeight="1">
      <x:c r="A46" s="6" t="str">
        <x:v>セミナー</x:v>
      </x:c>
      <x:c r="B46" s="6" t="str">
        <x:v>専門</x:v>
      </x:c>
      <x:c r="C46" s="6" t="str">
        <x:v>149</x:v>
      </x:c>
      <x:c r="D46" s="6" t="str">
        <x:v>DC-DCコンバータの徹底理解講座（ソフトスイッチングの動作原理と重要特性）</x:v>
      </x:c>
      <x:c r="E46" s="6" t="str">
        <x:v>平地先生</x:v>
      </x:c>
      <x:c r="F46" s="6" t="str">
        <x:v>2026/11/10</x:v>
      </x:c>
      <x:c r="G46" s="6"/>
      <x:c r="H46" s="6"/>
      <x:c r="I46" s="6" t="e">
        <x:f>HYPERLINK("https://pwel.jp/scourses/56","https://pwel.jp/scourses/56")</x:f>
        <x:v>HYPERLINK is not implemented. linkLocation=https://pwel.jp/scourses/56, friendlyName=https://pwel.jp/scourses/56</x:v>
      </x:c>
      <x:c r="J46" s="6" t="str">
        <x:v>ソフトスイッチングの原理と重要特性を深く理解する講座</x:v>
      </x:c>
    </x:row>
    <x:row r="47" ht="42" customHeight="1">
      <x:c r="A47" s="6" t="str">
        <x:v>セミナー</x:v>
      </x:c>
      <x:c r="B47" s="6" t="str">
        <x:v>専門</x:v>
      </x:c>
      <x:c r="C47" s="6" t="str">
        <x:v>150</x:v>
      </x:c>
      <x:c r="D47" s="6" t="str">
        <x:v>DC-DCコンバータの徹底理解講座（共振型DC-DCコンバータ）</x:v>
      </x:c>
      <x:c r="E47" s="6" t="str">
        <x:v>平地先生</x:v>
      </x:c>
      <x:c r="F47" s="6" t="str">
        <x:v>2026/11/24</x:v>
      </x:c>
      <x:c r="G47" s="6"/>
      <x:c r="H47" s="6"/>
      <x:c r="I47" s="6" t="e">
        <x:f>HYPERLINK("https://pwel.jp/scourses/57","https://pwel.jp/scourses/57")</x:f>
        <x:v>HYPERLINK is not implemented. linkLocation=https://pwel.jp/scourses/57, friendlyName=https://pwel.jp/scourses/57</x:v>
      </x:c>
      <x:c r="J47" s="6" t="str">
        <x:v>共振型DC-DCコンバータの動作と設計の要点を学ぶ講座</x:v>
      </x:c>
    </x:row>
    <x:row r="48" ht="42" customHeight="1">
      <x:c r="A48" s="6" t="str">
        <x:v>セミナー</x:v>
      </x:c>
      <x:c r="B48" s="6" t="str">
        <x:v>中級</x:v>
      </x:c>
      <x:c r="C48" s="6" t="str">
        <x:v>203</x:v>
      </x:c>
      <x:c r="D48" s="6" t="str">
        <x:v>基礎パワエレ制御の速習法～伝達関数・ボード線図・状態平均化を極める～</x:v>
      </x:c>
      <x:c r="E48" s="6" t="str">
        <x:v>横関先生</x:v>
      </x:c>
      <x:c r="F48" s="6" t="str">
        <x:v>2026/9/25</x:v>
      </x:c>
      <x:c r="G48" s="6" t="str">
        <x:v>2027/1/8</x:v>
      </x:c>
      <x:c r="H48" s="6"/>
      <x:c r="I48" s="6" t="e">
        <x:f>HYPERLINK("https://pwel.jp/scourses/45","https://pwel.jp/scourses/45")</x:f>
        <x:v>HYPERLINK is not implemented. linkLocation=https://pwel.jp/scourses/45, friendlyName=https://pwel.jp/scourses/45</x:v>
      </x:c>
      <x:c r="J48" s="6" t="str">
        <x:v>伝達関数・ボード線図・状態平均化を制御設計に結びつける講座</x:v>
      </x:c>
    </x:row>
    <x:row r="49" ht="42" customHeight="1">
      <x:c r="A49" s="6" t="str">
        <x:v>セミナー</x:v>
      </x:c>
      <x:c r="B49" s="6" t="str">
        <x:v>中級</x:v>
      </x:c>
      <x:c r="C49" s="6" t="str">
        <x:v>204</x:v>
      </x:c>
      <x:c r="D49" s="6" t="str">
        <x:v>応用パワエレ制御の速習法～電圧・電流二重ループフィードバックの勘所～</x:v>
      </x:c>
      <x:c r="E49" s="6" t="str">
        <x:v>横関先生</x:v>
      </x:c>
      <x:c r="F49" s="6" t="str">
        <x:v>2026/10/9</x:v>
      </x:c>
      <x:c r="G49" s="6" t="str">
        <x:v>2027/2/26</x:v>
      </x:c>
      <x:c r="H49" s="6"/>
      <x:c r="I49" s="6" t="e">
        <x:f>HYPERLINK("https://pwel.jp/scourses/46","https://pwel.jp/scourses/46")</x:f>
        <x:v>HYPERLINK is not implemented. linkLocation=https://pwel.jp/scourses/46, friendlyName=https://pwel.jp/scourses/46</x:v>
      </x:c>
      <x:c r="J49" s="6" t="str">
        <x:v>電圧・電流二重ループ制御の勘所を実践寄りに学ぶ講座</x:v>
      </x:c>
    </x:row>
    <x:row r="50" ht="42" customHeight="1">
      <x:c r="A50" s="6" t="str">
        <x:v>セミナー</x:v>
      </x:c>
      <x:c r="B50" s="6" t="str">
        <x:v>初級</x:v>
      </x:c>
      <x:c r="C50" s="6" t="str">
        <x:v>162</x:v>
      </x:c>
      <x:c r="D50" s="6" t="str">
        <x:v>Excelから始めるプログラミングと制御工学</x:v>
      </x:c>
      <x:c r="E50" s="6" t="str">
        <x:v>今井先生</x:v>
      </x:c>
      <x:c r="F50" s="6" t="str">
        <x:v>2027/3/23</x:v>
      </x:c>
      <x:c r="G50" s="6"/>
      <x:c r="H50" s="6"/>
      <x:c r="I50" s="6" t="e">
        <x:f>HYPERLINK("https://pwel.jp/scourses/70","https://pwel.jp/scourses/70")</x:f>
        <x:v>HYPERLINK is not implemented. linkLocation=https://pwel.jp/scourses/70, friendlyName=https://pwel.jp/scourses/70</x:v>
      </x:c>
      <x:c r="J50" s="6" t="str">
        <x:v>Excelを入口に、プログラミングと制御工学をやさしく学ぶ講座</x:v>
      </x:c>
    </x:row>
    <x:row r="51" ht="42" customHeight="1">
      <x:c r="A51" s="6" t="str">
        <x:v>セミナー</x:v>
      </x:c>
      <x:c r="B51" s="6" t="str">
        <x:v>中級</x:v>
      </x:c>
      <x:c r="C51" s="6" t="str">
        <x:v>159</x:v>
      </x:c>
      <x:c r="D51" s="6" t="str">
        <x:v>パワエレ制御の組込みソフト実装技術講座</x:v>
      </x:c>
      <x:c r="E51" s="6" t="str">
        <x:v>大羽先生</x:v>
      </x:c>
      <x:c r="F51" s="6" t="str">
        <x:v>日程調整中</x:v>
      </x:c>
      <x:c r="G51" s="6"/>
      <x:c r="H51" s="6"/>
      <x:c r="I51" s="6" t="e">
        <x:f>HYPERLINK("https://pwel.jp/scourses/65","https://pwel.jp/scourses/65")</x:f>
        <x:v>HYPERLINK is not implemented. linkLocation=https://pwel.jp/scourses/65, friendlyName=https://pwel.jp/scourses/65</x:v>
      </x:c>
      <x:c r="J51" s="6" t="str">
        <x:v>パワエレ制御を組み込みソフトへ落とし込む実装技術を学ぶ講座</x:v>
      </x:c>
    </x:row>
    <x:row r="52" ht="42" customHeight="1">
      <x:c r="A52" s="6" t="str">
        <x:v>セミナー</x:v>
      </x:c>
      <x:c r="B52" s="6" t="str">
        <x:v>初級</x:v>
      </x:c>
      <x:c r="C52" s="6" t="str">
        <x:v>143</x:v>
      </x:c>
      <x:c r="D52" s="6" t="str">
        <x:v>DC-DCコンバータのフィードバッグ制御入門</x:v>
      </x:c>
      <x:c r="E52" s="6" t="str">
        <x:v>浜田先生</x:v>
      </x:c>
      <x:c r="F52" s="6" t="str">
        <x:v>2027/1/26</x:v>
      </x:c>
      <x:c r="G52" s="6"/>
      <x:c r="H52" s="6"/>
      <x:c r="I52" s="6" t="e">
        <x:f>HYPERLINK("https://pwel.jp/scourses/50","https://pwel.jp/scourses/50")</x:f>
        <x:v>HYPERLINK is not implemented. linkLocation=https://pwel.jp/scourses/50, friendlyName=https://pwel.jp/scourses/50</x:v>
      </x:c>
      <x:c r="J52" s="6" t="str">
        <x:v>DC-DCのフィードバック制御を初学者向けに解説する講座</x:v>
      </x:c>
    </x:row>
    <x:row r="53" ht="42" customHeight="1">
      <x:c r="A53" s="6" t="str">
        <x:v>セミナー</x:v>
      </x:c>
      <x:c r="B53" s="6" t="str">
        <x:v>初級</x:v>
      </x:c>
      <x:c r="C53" s="6" t="str">
        <x:v>144</x:v>
      </x:c>
      <x:c r="D53" s="6" t="str">
        <x:v>基礎から理解するスイッチング電源制御系設計</x:v>
      </x:c>
      <x:c r="E53" s="6" t="str">
        <x:v>川上先生</x:v>
      </x:c>
      <x:c r="F53" s="6" t="str">
        <x:v>2027/2/22</x:v>
      </x:c>
      <x:c r="G53" s="6"/>
      <x:c r="H53" s="6"/>
      <x:c r="I53" s="6" t="e">
        <x:f>HYPERLINK("https://pwel.jp/scourses/51","https://pwel.jp/scourses/51")</x:f>
        <x:v>HYPERLINK is not implemented. linkLocation=https://pwel.jp/scourses/51, friendlyName=https://pwel.jp/scourses/51</x:v>
      </x:c>
      <x:c r="J53" s="6" t="str">
        <x:v>スイッチング電源の制御系設計を基礎から理解する講座</x:v>
      </x:c>
    </x:row>
    <x:row r="54" ht="42" customHeight="1">
      <x:c r="A54" s="6" t="str">
        <x:v>セミナー</x:v>
      </x:c>
      <x:c r="B54" s="6" t="str">
        <x:v>初級</x:v>
      </x:c>
      <x:c r="C54" s="6" t="str">
        <x:v>154</x:v>
      </x:c>
      <x:c r="D54" s="6" t="str">
        <x:v>開発者のためのインバータ入門講座</x:v>
      </x:c>
      <x:c r="E54" s="6" t="str">
        <x:v>大島先生</x:v>
      </x:c>
      <x:c r="F54" s="6" t="str">
        <x:v>2026/10/15</x:v>
      </x:c>
      <x:c r="G54" s="6" t="str">
        <x:v>2027/2/9</x:v>
      </x:c>
      <x:c r="H54" s="6"/>
      <x:c r="I54" s="6" t="e">
        <x:f>HYPERLINK("https://pwel.jp/scourses/62","https://pwel.jp/scourses/62")</x:f>
        <x:v>HYPERLINK is not implemented. linkLocation=https://pwel.jp/scourses/62, friendlyName=https://pwel.jp/scourses/62</x:v>
      </x:c>
      <x:c r="J54" s="6" t="str">
        <x:v>インバータ未経験者向けに、役割と動作の基本を整理する講座</x:v>
      </x:c>
    </x:row>
    <x:row r="55" ht="42" customHeight="1">
      <x:c r="A55" s="6" t="str">
        <x:v>セミナー</x:v>
      </x:c>
      <x:c r="B55" s="6" t="str">
        <x:v>初級</x:v>
      </x:c>
      <x:c r="C55" s="6" t="str">
        <x:v>102</x:v>
      </x:c>
      <x:c r="D55" s="6" t="str">
        <x:v>インバータ（初級）インバータを扱ったことのない技術者向けの講座</x:v>
      </x:c>
      <x:c r="E55" s="6" t="str">
        <x:v>森本先生</x:v>
      </x:c>
      <x:c r="F55" s="6" t="str">
        <x:v>2026/11/5</x:v>
      </x:c>
      <x:c r="G55" s="6"/>
      <x:c r="H55" s="6"/>
      <x:c r="I55" s="6" t="e">
        <x:f>HYPERLINK("https://pwel.jp/scourses/2","https://pwel.jp/scourses/2")</x:f>
        <x:v>HYPERLINK is not implemented. linkLocation=https://pwel.jp/scourses/2, friendlyName=https://pwel.jp/scourses/2</x:v>
      </x:c>
      <x:c r="J55" s="6" t="str">
        <x:v>インバータ未経験者向けに、仕組みと基本用途を学ぶ講座</x:v>
      </x:c>
    </x:row>
    <x:row r="56" ht="42" customHeight="1">
      <x:c r="A56" s="6" t="str">
        <x:v>セミナー</x:v>
      </x:c>
      <x:c r="B56" s="6" t="str">
        <x:v>中級</x:v>
      </x:c>
      <x:c r="C56" s="6" t="str">
        <x:v>103</x:v>
      </x:c>
      <x:c r="D56" s="6" t="str">
        <x:v>インバータ（中級）大学の授業には出てこないインバータの実務技術</x:v>
      </x:c>
      <x:c r="E56" s="6" t="str">
        <x:v>森本先生</x:v>
      </x:c>
      <x:c r="F56" s="6" t="str">
        <x:v>2026/12/3</x:v>
      </x:c>
      <x:c r="G56" s="6"/>
      <x:c r="H56" s="6"/>
      <x:c r="I56" s="6" t="e">
        <x:f>HYPERLINK("https://pwel.jp/scourses/3","https://pwel.jp/scourses/3")</x:f>
        <x:v>HYPERLINK is not implemented. linkLocation=https://pwel.jp/scourses/3, friendlyName=https://pwel.jp/scourses/3</x:v>
      </x:c>
      <x:c r="J56" s="6" t="str">
        <x:v>大学では学びにくいインバータ実務の勘所を押さえる講座</x:v>
      </x:c>
    </x:row>
    <x:row r="57" ht="42" customHeight="1">
      <x:c r="A57" s="6" t="str">
        <x:v>セミナー</x:v>
      </x:c>
      <x:c r="B57" s="6" t="str">
        <x:v>中級</x:v>
      </x:c>
      <x:c r="C57" s="6" t="str">
        <x:v>109</x:v>
      </x:c>
      <x:c r="D57" s="6" t="str">
        <x:v>インバータの系統連系技術－系統連系の基礎と実際－</x:v>
      </x:c>
      <x:c r="E57" s="6" t="str">
        <x:v>大島先生</x:v>
      </x:c>
      <x:c r="F57" s="6" t="str">
        <x:v>2026/12/22</x:v>
      </x:c>
      <x:c r="G57" s="6"/>
      <x:c r="H57" s="6"/>
      <x:c r="I57" s="6" t="e">
        <x:f>HYPERLINK("https://pwel.jp/scourses/9","https://pwel.jp/scourses/9")</x:f>
        <x:v>HYPERLINK is not implemented. linkLocation=https://pwel.jp/scourses/9, friendlyName=https://pwel.jp/scourses/9</x:v>
      </x:c>
      <x:c r="J57" s="6" t="str">
        <x:v>系統連系インバータの基礎と実際を学ぶ講座</x:v>
      </x:c>
    </x:row>
    <x:row r="58" ht="42" customHeight="1">
      <x:c r="A58" s="6" t="str">
        <x:v>セミナー</x:v>
      </x:c>
      <x:c r="B58" s="6" t="str">
        <x:v>初級</x:v>
      </x:c>
      <x:c r="C58" s="6" t="str">
        <x:v>104</x:v>
      </x:c>
      <x:c r="D58" s="6" t="str">
        <x:v>モータ初級わかりやすいモータの基本技術</x:v>
      </x:c>
      <x:c r="E58" s="6" t="str">
        <x:v>森本先生</x:v>
      </x:c>
      <x:c r="F58" s="6" t="str">
        <x:v>2027/2/17</x:v>
      </x:c>
      <x:c r="G58" s="6"/>
      <x:c r="H58" s="6"/>
      <x:c r="I58" s="6" t="e">
        <x:f>HYPERLINK("https://pwel.jp/scourses/4","https://pwel.jp/scourses/4")</x:f>
        <x:v>HYPERLINK is not implemented. linkLocation=https://pwel.jp/scourses/4, friendlyName=https://pwel.jp/scourses/4</x:v>
      </x:c>
      <x:c r="J58" s="6" t="str">
        <x:v>モータの原理と基本特性を初学者向けに整理する講座</x:v>
      </x:c>
    </x:row>
    <x:row r="59" ht="42" customHeight="1">
      <x:c r="A59" s="6" t="str">
        <x:v>セミナー</x:v>
      </x:c>
      <x:c r="B59" s="6" t="str">
        <x:v>初級</x:v>
      </x:c>
      <x:c r="C59" s="6" t="str">
        <x:v>145</x:v>
      </x:c>
      <x:c r="D59" s="6" t="str">
        <x:v>自動車の省エネ化を実現するモータとその制御技術の基礎</x:v>
      </x:c>
      <x:c r="E59" s="6" t="str">
        <x:v>高橋先生</x:v>
      </x:c>
      <x:c r="F59" s="6" t="str">
        <x:v>2026/10/29</x:v>
      </x:c>
      <x:c r="G59" s="6"/>
      <x:c r="H59" s="6"/>
      <x:c r="I59" s="6" t="e">
        <x:f>HYPERLINK("https://pwel.jp/scourses/52","https://pwel.jp/scourses/52")</x:f>
        <x:v>HYPERLINK is not implemented. linkLocation=https://pwel.jp/scourses/52, friendlyName=https://pwel.jp/scourses/52</x:v>
      </x:c>
      <x:c r="J59" s="6" t="str">
        <x:v>省エネ化を支えるモータと制御の基礎を自動車目線で理解する講座</x:v>
      </x:c>
    </x:row>
    <x:row r="60" ht="42" customHeight="1">
      <x:c r="A60" s="6" t="str">
        <x:v>セミナー</x:v>
      </x:c>
      <x:c r="B60" s="6" t="str">
        <x:v>初級</x:v>
      </x:c>
      <x:c r="C60" s="6" t="str">
        <x:v>147</x:v>
      </x:c>
      <x:c r="D60" s="6" t="str">
        <x:v>PID制御設計１：制御対象の数式モデルと応答解析手法（過渡応答、周波数応答）</x:v>
      </x:c>
      <x:c r="E60" s="6" t="str">
        <x:v>小山先生</x:v>
      </x:c>
      <x:c r="F60" s="6" t="str">
        <x:v>2027/2/1</x:v>
      </x:c>
      <x:c r="G60" s="6"/>
      <x:c r="H60" s="6"/>
      <x:c r="I60" s="6" t="e">
        <x:f>HYPERLINK("https://pwel.jp/scourses/54","https://pwel.jp/scourses/54")</x:f>
        <x:v>HYPERLINK is not implemented. linkLocation=https://pwel.jp/scourses/54, friendlyName=https://pwel.jp/scourses/54</x:v>
      </x:c>
      <x:c r="J60" s="6" t="str">
        <x:v>過渡応答と周波数応答から、PID設計の土台をつくる講座</x:v>
      </x:c>
    </x:row>
    <x:row r="61" ht="42" customHeight="1">
      <x:c r="A61" s="6" t="str">
        <x:v>セミナー</x:v>
      </x:c>
      <x:c r="B61" s="6" t="str">
        <x:v>初級</x:v>
      </x:c>
      <x:c r="C61" s="6" t="str">
        <x:v>148</x:v>
      </x:c>
      <x:c r="D61" s="6" t="str">
        <x:v>PID制御設計２：モータと電気回路のPID制御設計方法</x:v>
      </x:c>
      <x:c r="E61" s="6" t="str">
        <x:v>小山先生</x:v>
      </x:c>
      <x:c r="F61" s="6" t="str">
        <x:v>2026/9/16</x:v>
      </x:c>
      <x:c r="G61" s="6" t="str">
        <x:v>2027/2/15</x:v>
      </x:c>
      <x:c r="H61" s="6"/>
      <x:c r="I61" s="6" t="e">
        <x:f>HYPERLINK("https://pwel.jp/scourses/55","https://pwel.jp/scourses/55")</x:f>
        <x:v>HYPERLINK is not implemented. linkLocation=https://pwel.jp/scourses/55, friendlyName=https://pwel.jp/scourses/55</x:v>
      </x:c>
      <x:c r="J61" s="6" t="str">
        <x:v>モータと電気回路に対するPID制御設計の実践を学ぶ講座</x:v>
      </x:c>
    </x:row>
    <x:row r="62" ht="42" customHeight="1">
      <x:c r="A62" s="6" t="str">
        <x:v>セミナー</x:v>
      </x:c>
      <x:c r="B62" s="6" t="str">
        <x:v>中級</x:v>
      </x:c>
      <x:c r="C62" s="6" t="str">
        <x:v>105</x:v>
      </x:c>
      <x:c r="D62" s="6" t="str">
        <x:v>中級者のためのモータ制御回転数制御からベクトル制御の入門まで</x:v>
      </x:c>
      <x:c r="E62" s="6" t="str">
        <x:v>森本先生</x:v>
      </x:c>
      <x:c r="F62" s="6" t="str">
        <x:v>日程調整中</x:v>
      </x:c>
      <x:c r="G62" s="6"/>
      <x:c r="H62" s="6"/>
      <x:c r="I62" s="6" t="e">
        <x:f>HYPERLINK("https://pwel.jp/scourses/5","https://pwel.jp/scourses/5")</x:f>
        <x:v>HYPERLINK is not implemented. linkLocation=https://pwel.jp/scourses/5, friendlyName=https://pwel.jp/scourses/5</x:v>
      </x:c>
      <x:c r="J62" s="6" t="str">
        <x:v>回転数制御からベクトル制御の入口までをつなぐ講座</x:v>
      </x:c>
    </x:row>
    <x:row r="63" ht="42" customHeight="1">
      <x:c r="A63" s="6" t="str">
        <x:v>セミナー</x:v>
      </x:c>
      <x:c r="B63" s="6" t="str">
        <x:v>中級</x:v>
      </x:c>
      <x:c r="C63" s="6" t="str">
        <x:v>115</x:v>
      </x:c>
      <x:c r="D63" s="6" t="str">
        <x:v>中級者のためのモータ設計モータを活用するための設計の考え方</x:v>
      </x:c>
      <x:c r="E63" s="6" t="str">
        <x:v>森本先生</x:v>
      </x:c>
      <x:c r="F63" s="6" t="str">
        <x:v>日程調整中</x:v>
      </x:c>
      <x:c r="G63" s="6"/>
      <x:c r="H63" s="6"/>
      <x:c r="I63" s="6" t="e">
        <x:f>HYPERLINK("https://pwel.jp/scourses/15","https://pwel.jp/scourses/15")</x:f>
        <x:v>HYPERLINK is not implemented. linkLocation=https://pwel.jp/scourses/15, friendlyName=https://pwel.jp/scourses/15</x:v>
      </x:c>
      <x:c r="J63" s="6" t="str">
        <x:v>モータを使いこなすための設計の考え方を学ぶ講座</x:v>
      </x:c>
    </x:row>
    <x:row r="64" ht="42" customHeight="1">
      <x:c r="A64" s="6" t="str">
        <x:v>セミナー</x:v>
      </x:c>
      <x:c r="B64" s="6" t="str">
        <x:v>専門</x:v>
      </x:c>
      <x:c r="C64" s="6" t="str">
        <x:v>130</x:v>
      </x:c>
      <x:c r="D64" s="6" t="str">
        <x:v>永久磁石同期モータ（PMSM）のベクトル制御技術、ドライブの原理から実際まで（前編）</x:v>
      </x:c>
      <x:c r="E64" s="6" t="str">
        <x:v>新中先生</x:v>
      </x:c>
      <x:c r="F64" s="6" t="str">
        <x:v>2026/12/11</x:v>
      </x:c>
      <x:c r="G64" s="6"/>
      <x:c r="H64" s="6"/>
      <x:c r="I64" s="6" t="e">
        <x:f>HYPERLINK("https://pwel.jp/scourses/30","https://pwel.jp/scourses/30")</x:f>
        <x:v>HYPERLINK is not implemented. linkLocation=https://pwel.jp/scourses/30, friendlyName=https://pwel.jp/scourses/30</x:v>
      </x:c>
      <x:c r="J64" s="6" t="str">
        <x:v>PMSMベクトル制御の原理を前編で体系的に学ぶ講座</x:v>
      </x:c>
    </x:row>
    <x:row r="65" ht="42" customHeight="1">
      <x:c r="A65" s="6" t="str">
        <x:v>セミナー</x:v>
      </x:c>
      <x:c r="B65" s="6" t="str">
        <x:v>専門</x:v>
      </x:c>
      <x:c r="C65" s="6" t="str">
        <x:v>131</x:v>
      </x:c>
      <x:c r="D65" s="6" t="str">
        <x:v>永久磁石同期モータ（PMSM）のベクトル制御技術、ドライブの原理から実際まで（後編）</x:v>
      </x:c>
      <x:c r="E65" s="6" t="str">
        <x:v>新中先生</x:v>
      </x:c>
      <x:c r="F65" s="6" t="str">
        <x:v>2026/12/23</x:v>
      </x:c>
      <x:c r="G65" s="6"/>
      <x:c r="H65" s="6"/>
      <x:c r="I65" s="6" t="e">
        <x:f>HYPERLINK("https://pwel.jp/scourses/31","https://pwel.jp/scourses/31")</x:f>
        <x:v>HYPERLINK is not implemented. linkLocation=https://pwel.jp/scourses/31, friendlyName=https://pwel.jp/scourses/31</x:v>
      </x:c>
      <x:c r="J65" s="6" t="str">
        <x:v>PMSMベクトル制御の実際を後編で深める講座</x:v>
      </x:c>
    </x:row>
    <x:row r="66" ht="42" customHeight="1">
      <x:c r="A66" s="6" t="str">
        <x:v>セミナー</x:v>
      </x:c>
      <x:c r="B66" s="6" t="str">
        <x:v>専門</x:v>
      </x:c>
      <x:c r="C66" s="6" t="str">
        <x:v>152</x:v>
      </x:c>
      <x:c r="D66" s="6" t="str">
        <x:v>永久磁石同期モータのdq方程式およびトルク式の詳細な数式導出</x:v>
      </x:c>
      <x:c r="E66" s="6" t="str">
        <x:v>河村先生</x:v>
      </x:c>
      <x:c r="F66" s="6" t="str">
        <x:v>日程調整中</x:v>
      </x:c>
      <x:c r="G66" s="6"/>
      <x:c r="H66" s="6"/>
      <x:c r="I66" s="6" t="e">
        <x:f>HYPERLINK("https://pwel.jp/scourses/60","https://pwel.jp/scourses/60")</x:f>
        <x:v>HYPERLINK is not implemented. linkLocation=https://pwel.jp/scourses/60, friendlyName=https://pwel.jp/scourses/60</x:v>
      </x:c>
      <x:c r="J66" s="6" t="str">
        <x:v>PMSMのdq方程式とトルク式の導出を数式から理解する講座</x:v>
      </x:c>
    </x:row>
    <x:row r="67" ht="42" customHeight="1">
      <x:c r="A67" s="6" t="str">
        <x:v>セミナー</x:v>
      </x:c>
      <x:c r="B67" s="6" t="str">
        <x:v>初級</x:v>
      </x:c>
      <x:c r="C67" s="6" t="str">
        <x:v>167</x:v>
      </x:c>
      <x:c r="D67" s="6" t="str">
        <x:v>シミュレータと実機で学ぶブラシレスモータ設計入門</x:v>
      </x:c>
      <x:c r="E67" s="6" t="str">
        <x:v>津川先生</x:v>
      </x:c>
      <x:c r="F67" s="6" t="str">
        <x:v>2026/10/22</x:v>
      </x:c>
      <x:c r="G67" s="6" t="str">
        <x:v>2027/1/28</x:v>
      </x:c>
      <x:c r="H67" s="6"/>
      <x:c r="I67" s="6" t="e">
        <x:f>HYPERLINK("https://pwel.jp/scourses/73","https://pwel.jp/scourses/73")</x:f>
        <x:v>HYPERLINK is not implemented. linkLocation=https://pwel.jp/scourses/73, friendlyName=https://pwel.jp/scourses/73</x:v>
      </x:c>
      <x:c r="J67" s="6" t="str">
        <x:v>シミュレータと実機で、ブラシレスモータ設計の流れを掴む講座</x:v>
      </x:c>
    </x:row>
    <x:row r="68" ht="42" customHeight="1">
      <x:c r="A68" s="6" t="str">
        <x:v>セミナー</x:v>
      </x:c>
      <x:c r="B68" s="6" t="str">
        <x:v>中級</x:v>
      </x:c>
      <x:c r="C68" s="6" t="str">
        <x:v>155</x:v>
      </x:c>
      <x:c r="D68" s="6" t="str">
        <x:v>モータ振動騒音と低減対策（基礎編）ー 電流・流体・機械の３領域から学ぶ実用講座 ー</x:v>
      </x:c>
      <x:c r="E68" s="6" t="str">
        <x:v>野田先生</x:v>
      </x:c>
      <x:c r="F68" s="6" t="str">
        <x:v>2026/10/16</x:v>
      </x:c>
      <x:c r="G68" s="6"/>
      <x:c r="H68" s="6"/>
      <x:c r="I68" s="6" t="e">
        <x:f>HYPERLINK("https://pwel.jp/scourses/63","https://pwel.jp/scourses/63")</x:f>
        <x:v>HYPERLINK is not implemented. linkLocation=https://pwel.jp/scourses/63, friendlyName=https://pwel.jp/scourses/63</x:v>
      </x:c>
      <x:c r="J68" s="6" t="str">
        <x:v>振動・騒音を電流・流体・機械の3領域で基礎から捉える講座</x:v>
      </x:c>
    </x:row>
    <x:row r="69" ht="42" customHeight="1">
      <x:c r="A69" s="6" t="str">
        <x:v>セミナー</x:v>
      </x:c>
      <x:c r="B69" s="6" t="str">
        <x:v>専門</x:v>
      </x:c>
      <x:c r="C69" s="6" t="str">
        <x:v>156</x:v>
      </x:c>
      <x:c r="D69" s="6" t="str">
        <x:v>モータの振動騒音（対策編）（今知りたい！実務に役立つ知識と低減対策法）</x:v>
      </x:c>
      <x:c r="E69" s="6" t="str">
        <x:v>野田先生</x:v>
      </x:c>
      <x:c r="F69" s="6" t="str">
        <x:v>2026/11/6</x:v>
      </x:c>
      <x:c r="G69" s="6"/>
      <x:c r="H69" s="6"/>
      <x:c r="I69" s="6" t="e">
        <x:f>HYPERLINK("https://pwel.jp/scourses/64","https://pwel.jp/scourses/64")</x:f>
        <x:v>HYPERLINK is not implemented. linkLocation=https://pwel.jp/scourses/64, friendlyName=https://pwel.jp/scourses/64</x:v>
      </x:c>
      <x:c r="J69" s="6" t="str">
        <x:v>モータ振動騒音の原因別対策を実務向けに学ぶ講座</x:v>
      </x:c>
    </x:row>
    <x:row r="70" ht="42" customHeight="1">
      <x:c r="A70" s="6" t="str">
        <x:v>セミナー</x:v>
      </x:c>
      <x:c r="B70" s="6" t="str">
        <x:v>専門</x:v>
      </x:c>
      <x:c r="C70" s="6" t="str">
        <x:v>160</x:v>
      </x:c>
      <x:c r="D70" s="6" t="str">
        <x:v>モータの品質問題とその解決方法（今知りたい！実務に役立つ知識と低減対策法）</x:v>
      </x:c>
      <x:c r="E70" s="6" t="str">
        <x:v>野田先生</x:v>
      </x:c>
      <x:c r="F70" s="6" t="str">
        <x:v>2027/2/8</x:v>
      </x:c>
      <x:c r="G70" s="6"/>
      <x:c r="H70" s="6"/>
      <x:c r="I70" s="6" t="e">
        <x:f>HYPERLINK("https://pwel.jp/scourses/68","https://pwel.jp/scourses/68")</x:f>
        <x:v>HYPERLINK is not implemented. linkLocation=https://pwel.jp/scourses/68, friendlyName=https://pwel.jp/scourses/68</x:v>
      </x:c>
      <x:c r="J70" s="6" t="str">
        <x:v>実務で起こるモータ品質問題と低減策を学ぶ講座</x:v>
      </x:c>
    </x:row>
    <x:row r="71" ht="42" customHeight="1">
      <x:c r="A71" s="6" t="str">
        <x:v>セミナー</x:v>
      </x:c>
      <x:c r="B71" s="6" t="str">
        <x:v>専門</x:v>
      </x:c>
      <x:c r="C71" s="6" t="str">
        <x:v>170</x:v>
      </x:c>
      <x:c r="D71" s="6" t="str">
        <x:v>モータのトルクリップルとその低減対策（今知りたい！実務に役立つ知識と低減対策法）</x:v>
      </x:c>
      <x:c r="E71" s="6" t="str">
        <x:v>野田先生</x:v>
      </x:c>
      <x:c r="F71" s="6" t="str">
        <x:v>2027/1/20</x:v>
      </x:c>
      <x:c r="G71" s="6"/>
      <x:c r="H71" s="6"/>
      <x:c r="I71" s="6" t="e">
        <x:f>HYPERLINK("https://pwel.jp/scourses/78","https://pwel.jp/scourses/78")</x:f>
        <x:v>HYPERLINK is not implemented. linkLocation=https://pwel.jp/scourses/78, friendlyName=https://pwel.jp/scourses/78</x:v>
      </x:c>
      <x:c r="J71" s="6" t="str">
        <x:v>トルクリップルの原因分析と低減対策に絞って学ぶ講座</x:v>
      </x:c>
    </x:row>
    <x:row r="72" ht="42" customHeight="1">
      <x:c r="A72" s="6" t="str">
        <x:v>セミナー</x:v>
      </x:c>
      <x:c r="B72" s="6" t="str">
        <x:v>専門</x:v>
      </x:c>
      <x:c r="C72" s="6" t="str">
        <x:v>181</x:v>
      </x:c>
      <x:c r="D72" s="6" t="str">
        <x:v>モータ試験・評価技術の実践技術講座― 試験の本質を掴み、設計・品質・量産を支える技術を実例で学ぶ ―</x:v>
      </x:c>
      <x:c r="E72" s="6" t="str">
        <x:v>野田先生</x:v>
      </x:c>
      <x:c r="F72" s="6" t="str">
        <x:v>2027/3/3</x:v>
      </x:c>
      <x:c r="G72" s="6"/>
      <x:c r="H72" s="6"/>
      <x:c r="I72" s="6" t="e">
        <x:f>HYPERLINK("https://pwel.jp/scourses/90","https://pwel.jp/scourses/90")</x:f>
        <x:v>HYPERLINK is not implemented. linkLocation=https://pwel.jp/scourses/90, friendlyName=https://pwel.jp/scourses/90</x:v>
      </x:c>
      <x:c r="J72" s="6" t="str">
        <x:v>モータ試験・評価の本質を実例で学ぶ実践講座</x:v>
      </x:c>
    </x:row>
    <x:row r="73" ht="42" customHeight="1">
      <x:c r="A73" s="6" t="str">
        <x:v>セミナー</x:v>
      </x:c>
      <x:c r="B73" s="6" t="str">
        <x:v>初級</x:v>
      </x:c>
      <x:c r="C73" s="6" t="str">
        <x:v>183</x:v>
      </x:c>
      <x:c r="D73" s="6" t="str">
        <x:v>1日でつかむ、組み込みマイコン基礎技術～マイコンによるアナログ・デジタル信号の取り扱い～</x:v>
      </x:c>
      <x:c r="E73" s="6" t="str">
        <x:v>石浜先生</x:v>
      </x:c>
      <x:c r="F73" s="6" t="str">
        <x:v>2026/12/21</x:v>
      </x:c>
      <x:c r="G73" s="6"/>
      <x:c r="H73" s="6"/>
      <x:c r="I73" s="6" t="e">
        <x:f>HYPERLINK("https://pwel.jp/scourses/92","https://pwel.jp/scourses/92")</x:f>
        <x:v>HYPERLINK is not implemented. linkLocation=https://pwel.jp/scourses/92, friendlyName=https://pwel.jp/scourses/92</x:v>
      </x:c>
      <x:c r="J73" s="6" t="str">
        <x:v>マイコンで扱うアナログ・デジタル信号の基礎を1日で整理する講座</x:v>
      </x:c>
    </x:row>
    <x:row r="74" ht="42" customHeight="1">
      <x:c r="A74" s="6" t="str">
        <x:v>セミナー</x:v>
      </x:c>
      <x:c r="B74" s="6" t="str">
        <x:v>初級</x:v>
      </x:c>
      <x:c r="C74" s="6" t="str">
        <x:v>182</x:v>
      </x:c>
      <x:c r="D74" s="6" t="str">
        <x:v>モータドライブ制御技術基礎コース～予備知識が無い方に向けた基礎講座～</x:v>
      </x:c>
      <x:c r="E74" s="6" t="str">
        <x:v>小黒先生</x:v>
      </x:c>
      <x:c r="F74" s="6" t="str">
        <x:v>2027/3/12</x:v>
      </x:c>
      <x:c r="G74" s="6"/>
      <x:c r="H74" s="6"/>
      <x:c r="I74" s="6" t="e">
        <x:f>HYPERLINK("https://pwel.jp/scourses/91","https://pwel.jp/scourses/91")</x:f>
        <x:v>HYPERLINK is not implemented. linkLocation=https://pwel.jp/scourses/91, friendlyName=https://pwel.jp/scourses/91</x:v>
      </x:c>
      <x:c r="J74" s="6" t="str">
        <x:v>予備知識なしでもモータドライブ制御の基礎を学べる講座</x:v>
      </x:c>
    </x:row>
    <x:row r="75" ht="42" customHeight="1">
      <x:c r="A75" s="6" t="str">
        <x:v>セミナー</x:v>
      </x:c>
      <x:c r="B75" s="6" t="str">
        <x:v>初級</x:v>
      </x:c>
      <x:c r="C75" s="6" t="str">
        <x:v>301</x:v>
      </x:c>
      <x:c r="D75" s="6" t="str">
        <x:v>つくりながら学ぶDCモータ</x:v>
      </x:c>
      <x:c r="E75" s="6" t="str">
        <x:v>津川先生</x:v>
      </x:c>
      <x:c r="F75" s="6" t="str">
        <x:v>2026/11/27</x:v>
      </x:c>
      <x:c r="G75" s="6"/>
      <x:c r="H75" s="6"/>
      <x:c r="I75" s="6" t="e">
        <x:f>HYPERLINK("https://pwel.jp/scourses/47","https://pwel.jp/scourses/47")</x:f>
        <x:v>HYPERLINK is not implemented. linkLocation=https://pwel.jp/scourses/47, friendlyName=https://pwel.jp/scourses/47</x:v>
      </x:c>
      <x:c r="J75" s="6" t="str">
        <x:v>DCモータをつくりながら、構造と動作原理を理解する講座</x:v>
      </x:c>
    </x:row>
    <x:row r="76" ht="42" customHeight="1">
      <x:c r="A76" s="6" t="str">
        <x:v>セミナー</x:v>
      </x:c>
      <x:c r="B76" s="6" t="str">
        <x:v>初級</x:v>
      </x:c>
      <x:c r="C76" s="6" t="str">
        <x:v>303</x:v>
      </x:c>
      <x:c r="D76" s="6" t="str">
        <x:v>つくりながら学ぶブラシレスモータ</x:v>
      </x:c>
      <x:c r="E76" s="6" t="str">
        <x:v>津川先生</x:v>
      </x:c>
      <x:c r="F76" s="6" t="str">
        <x:v>2026/12/10</x:v>
      </x:c>
      <x:c r="G76" s="6" t="str">
        <x:v>2027/2/3</x:v>
      </x:c>
      <x:c r="H76" s="6"/>
      <x:c r="I76" s="6" t="e">
        <x:f>HYPERLINK("https://pwel.jp/scourses/49","https://pwel.jp/scourses/49")</x:f>
        <x:v>HYPERLINK is not implemented. linkLocation=https://pwel.jp/scourses/49, friendlyName=https://pwel.jp/scourses/49</x:v>
      </x:c>
      <x:c r="J76" s="6" t="str">
        <x:v>ブラシレスモータを実際につくりながら理解する講座</x:v>
      </x:c>
    </x:row>
    <x:row r="77" ht="42" customHeight="1">
      <x:c r="A77" s="6" t="str">
        <x:v>セミナー</x:v>
      </x:c>
      <x:c r="B77" s="6" t="str">
        <x:v>中級</x:v>
      </x:c>
      <x:c r="C77" s="6" t="str">
        <x:v>302</x:v>
      </x:c>
      <x:c r="D77" s="6" t="str">
        <x:v>つくりながら学ぶDC-DCコンバータ</x:v>
      </x:c>
      <x:c r="E77" s="6" t="str">
        <x:v>浜田先生</x:v>
      </x:c>
      <x:c r="F77" s="6" t="str">
        <x:v>2026/10/28・29</x:v>
      </x:c>
      <x:c r="G77" s="6" t="str">
        <x:v>2026/12/16・17</x:v>
      </x:c>
      <x:c r="H77" s="6"/>
      <x:c r="I77" s="6" t="e">
        <x:f>HYPERLINK("https://pwel.jp/scourses/48","https://pwel.jp/scourses/48")</x:f>
        <x:v>HYPERLINK is not implemented. linkLocation=https://pwel.jp/scourses/48, friendlyName=https://pwel.jp/scourses/48</x:v>
      </x:c>
      <x:c r="J77" s="6" t="str">
        <x:v>手を動かしてDC-DCコンバータの構成と動作を理解する講座</x:v>
      </x:c>
    </x:row>
    <x:row r="78" ht="42" customHeight="1">
      <x:c r="A78" s="6" t="str">
        <x:v>セミナー</x:v>
      </x:c>
      <x:c r="B78" s="6" t="str">
        <x:v>初級</x:v>
      </x:c>
      <x:c r="C78" s="6" t="str">
        <x:v>191</x:v>
      </x:c>
      <x:c r="D78" s="6" t="str">
        <x:v>パワーエレクトロニクスと電力変換回路の基礎と応用</x:v>
      </x:c>
      <x:c r="E78" s="6" t="str">
        <x:v>小山先生</x:v>
      </x:c>
      <x:c r="F78" s="6" t="str">
        <x:v>2026/11/18</x:v>
      </x:c>
      <x:c r="G78" s="6"/>
      <x:c r="H78" s="6"/>
      <x:c r="I78" s="6" t="e">
        <x:f>HYPERLINK("https://pwel.jp/scourses/100","https://pwel.jp/scourses/100")</x:f>
        <x:v>HYPERLINK is not implemented. linkLocation=https://pwel.jp/scourses/100, friendlyName=https://pwel.jp/scourses/100</x:v>
      </x:c>
      <x:c r="J78" s="6" t="str">
        <x:v>電力変換回路の基本構成と動作を体系的に学ぶ講座</x:v>
      </x:c>
    </x:row>
    <x:row r="79" ht="42" customHeight="1">
      <x:c r="A79" s="6" t="str">
        <x:v>セミナー</x:v>
      </x:c>
      <x:c r="B79" s="6" t="str">
        <x:v>初級</x:v>
      </x:c>
      <x:c r="C79" s="6" t="str">
        <x:v>193</x:v>
      </x:c>
      <x:c r="D79" s="6" t="str">
        <x:v>DC-DCコンバータ入門講座</x:v>
      </x:c>
      <x:c r="E79" s="6" t="str">
        <x:v>大島先生</x:v>
      </x:c>
      <x:c r="F79" s="6" t="str">
        <x:v>2026/11/26</x:v>
      </x:c>
      <x:c r="G79" s="6"/>
      <x:c r="H79" s="6"/>
      <x:c r="I79" s="6" t="e">
        <x:f>HYPERLINK("https://pwel.jp/scourses/102","https://pwel.jp/scourses/102")</x:f>
        <x:v>HYPERLINK is not implemented. linkLocation=https://pwel.jp/scourses/102, friendlyName=https://pwel.jp/scourses/102</x:v>
      </x:c>
      <x:c r="J79" s="6" t="str">
        <x:v>DC-DCコンバータの種類や動作原理を体系的に学ぶ講座</x:v>
      </x:c>
    </x:row>
    <x:row r="80" ht="42" customHeight="1">
      <x:c r="A80" s="6" t="str">
        <x:v>セミナー</x:v>
      </x:c>
      <x:c r="B80" s="6" t="str">
        <x:v>専門</x:v>
      </x:c>
      <x:c r="C80" s="6" t="str">
        <x:v>192</x:v>
      </x:c>
      <x:c r="D80" s="6" t="str">
        <x:v>モータ振動騒音と低減対策3（応用編）～電磁力の根本理解とCAEによるシステムの実践的騒音設計～</x:v>
      </x:c>
      <x:c r="E80" s="6" t="str">
        <x:v>野田先生</x:v>
      </x:c>
      <x:c r="F80" s="6" t="str">
        <x:v>2026/12/2</x:v>
      </x:c>
      <x:c r="G80" s="6"/>
      <x:c r="H80" s="6"/>
      <x:c r="I80" s="6" t="e">
        <x:f>HYPERLINK("https://pwel.jp/scourses/101","https://pwel.jp/scourses/101")</x:f>
        <x:v>HYPERLINK is not implemented. linkLocation=https://pwel.jp/scourses/101, friendlyName=https://pwel.jp/scourses/101</x:v>
      </x:c>
      <x:c r="J80" s="6" t="str">
        <x:v>モータ振動騒音を電磁力とCAEの視点で深める講座</x:v>
      </x:c>
    </x:row>
    <x:row r="81" ht="42" customHeight="1">
      <x:c r="A81" s="6" t="str">
        <x:v>セミナー</x:v>
      </x:c>
      <x:c r="B81" s="6" t="str">
        <x:v>専門</x:v>
      </x:c>
      <x:c r="C81" s="6" t="str">
        <x:v>189</x:v>
      </x:c>
      <x:c r="D81" s="6" t="str">
        <x:v>モータの熱・冷却設計マネジメント実務基礎～熱トラブルを未然に防ぐ、設計・解析・運用の勘所と温度冷却対策～</x:v>
      </x:c>
      <x:c r="E81" s="6" t="str">
        <x:v>野田先生</x:v>
      </x:c>
      <x:c r="F81" s="6" t="str">
        <x:v>2027/3/18</x:v>
      </x:c>
      <x:c r="G81" s="6"/>
      <x:c r="H81" s="6"/>
      <x:c r="I81" s="6" t="e">
        <x:f>HYPERLINK("https://pwel.jp/scourses/98","https://pwel.jp/scourses/98")</x:f>
        <x:v>HYPERLINK is not implemented. linkLocation=https://pwel.jp/scourses/98, friendlyName=https://pwel.jp/scourses/98</x:v>
      </x:c>
      <x:c r="J81" s="6" t="str">
        <x:v>モータの熱・冷却設計と熱マネジメントを学ぶ講座</x:v>
      </x:c>
    </x:row>
    <x:row r="82" ht="42" customHeight="1">
      <x:c r="A82" s="6" t="str">
        <x:v>セミナー</x:v>
      </x:c>
      <x:c r="B82" s="6" t="str">
        <x:v>入門</x:v>
      </x:c>
      <x:c r="C82" s="6" t="str">
        <x:v>190</x:v>
      </x:c>
      <x:c r="D82" s="6" t="str">
        <x:v>はじめての回路シミュレータ入門～Scideamで学ぶパワエレ設計の第一歩～</x:v>
      </x:c>
      <x:c r="E82" s="6" t="str">
        <x:v>石浜先生</x:v>
      </x:c>
      <x:c r="F82" s="6" t="str">
        <x:v>日程調整中</x:v>
      </x:c>
      <x:c r="G82" s="6"/>
      <x:c r="H82" s="6"/>
      <x:c r="I82" s="6" t="e">
        <x:f>HYPERLINK("https://pwel.jp/scourses/99","https://pwel.jp/scourses/99")</x:f>
        <x:v>HYPERLINK is not implemented. linkLocation=https://pwel.jp/scourses/99, friendlyName=https://pwel.jp/scourses/99</x:v>
      </x:c>
      <x:c r="J82" s="6" t="str">
        <x:v>Scideamで回路シミュレータの基本操作を学ぶ講座</x:v>
      </x:c>
    </x:row>
    <x:row r="83" ht="42" customHeight="1">
      <x:c r="A83" s="6" t="str">
        <x:v>セミナー</x:v>
      </x:c>
      <x:c r="B83" s="6" t="str">
        <x:v>初級</x:v>
      </x:c>
      <x:c r="C83" s="6" t="str">
        <x:v>188</x:v>
      </x:c>
      <x:c r="D83" s="6" t="str">
        <x:v>デジタル電源向けdsPICによる フルデジタル制御プログラミング</x:v>
      </x:c>
      <x:c r="E83" s="6" t="str">
        <x:v>石浜先生</x:v>
      </x:c>
      <x:c r="F83" s="6" t="str">
        <x:v>2027/1/18</x:v>
      </x:c>
      <x:c r="G83" s="6"/>
      <x:c r="H83" s="6"/>
      <x:c r="I83" s="6" t="e">
        <x:f>HYPERLINK("https://pwel.jp/scourses/97","https://pwel.jp/scourses/97")</x:f>
        <x:v>HYPERLINK is not implemented. linkLocation=https://pwel.jp/scourses/97, friendlyName=https://pwel.jp/scourses/97</x:v>
      </x:c>
      <x:c r="J83" s="6" t="str">
        <x:v>dsPICによるデジタル電源制御プログラミングを学ぶ講座</x:v>
      </x:c>
    </x:row>
  </x:sheetData>
  <x:pageMargins left="0.7" right="0.7" top="0.75" bottom="0.75" header="0.3" footer="0.3"/>
</x:worksheet>
</file>